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 Лена\прайсы для покупателей\розница\2018\клематисы\"/>
    </mc:Choice>
  </mc:AlternateContent>
  <bookViews>
    <workbookView xWindow="-15" yWindow="-15" windowWidth="20700" windowHeight="3840"/>
  </bookViews>
  <sheets>
    <sheet name="Клематисы Щ.Марчинского" sheetId="1" r:id="rId1"/>
  </sheets>
  <definedNames>
    <definedName name="_FilterDatabase" localSheetId="0" hidden="1">'Клематисы Щ.Марчинского'!$A$13:$J$64</definedName>
    <definedName name="Print_Area" localSheetId="0">'Клематисы Щ.Марчинского'!$A$1:$J$64</definedName>
    <definedName name="Print_Titles" localSheetId="0">'Клематисы Щ.Марчинского'!$12:$12</definedName>
  </definedNames>
  <calcPr calcId="162913"/>
</workbook>
</file>

<file path=xl/calcChain.xml><?xml version="1.0" encoding="utf-8"?>
<calcChain xmlns="http://schemas.openxmlformats.org/spreadsheetml/2006/main">
  <c r="J65" i="1" l="1"/>
  <c r="J64" i="1" l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D64" i="1" l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</calcChain>
</file>

<file path=xl/sharedStrings.xml><?xml version="1.0" encoding="utf-8"?>
<sst xmlns="http://schemas.openxmlformats.org/spreadsheetml/2006/main" count="272" uniqueCount="78">
  <si>
    <t>H</t>
  </si>
  <si>
    <t>Сумма заказа, руб.</t>
  </si>
  <si>
    <t>D</t>
  </si>
  <si>
    <t>Clematis tangutica Aureolin</t>
  </si>
  <si>
    <t>Clematis tangutica Anita</t>
  </si>
  <si>
    <t>Clematis tangutica Bill MacKenzie</t>
  </si>
  <si>
    <t>Clematis tangutica Helios</t>
  </si>
  <si>
    <t>Clematis tangutica Lambton Park</t>
  </si>
  <si>
    <t>Clematis tangutica Duchess of Albany</t>
  </si>
  <si>
    <t>Clematis tangutica Sir Trevor Lawrence</t>
  </si>
  <si>
    <t>Clematis integrifolia Sizaia Ptitsa</t>
  </si>
  <si>
    <t>Clematis integrifolia INSPIRATION</t>
  </si>
  <si>
    <t>Clematis integrifolia Hakuree</t>
  </si>
  <si>
    <t>Clematis integrifolia x diversifolia Heather Herschell</t>
  </si>
  <si>
    <t>Clematis integrifolia Bluish Violet</t>
  </si>
  <si>
    <t>Clematis tangutica Gravetye Beauty</t>
  </si>
  <si>
    <t>Clematis integrifolia Hanajima</t>
  </si>
  <si>
    <t>Clematis integrifolia Juuli</t>
  </si>
  <si>
    <t>Clematis integrifolia Olgae</t>
  </si>
  <si>
    <t>Clematis integrifolia Rooguchi</t>
  </si>
  <si>
    <t>Clematis integrifolia Ryuan</t>
  </si>
  <si>
    <t>Clematis integrifolia Blue Sensation</t>
  </si>
  <si>
    <t>Clematis integrifolia Pamiat Serdtsa</t>
  </si>
  <si>
    <t>КЛЕМАТИСЫ</t>
  </si>
  <si>
    <t>Латинское наименование</t>
  </si>
  <si>
    <t>Русское наименование</t>
  </si>
  <si>
    <t>Clematis alpina Albina Plena</t>
  </si>
  <si>
    <t>Clematis alpina Ballet Skirt</t>
  </si>
  <si>
    <t>Clematis alpina Cecile</t>
  </si>
  <si>
    <t>Clematis alpina Janny</t>
  </si>
  <si>
    <t>Clematis alpina Lagoon</t>
  </si>
  <si>
    <t xml:space="preserve">Clematis alpina Lemon Beauty </t>
  </si>
  <si>
    <t xml:space="preserve">Clematis alpina Lemon Dream </t>
  </si>
  <si>
    <t xml:space="preserve">Clematis alpina Purple Dream </t>
  </si>
  <si>
    <t xml:space="preserve">Clematis alpina Stolwijk Gold </t>
  </si>
  <si>
    <t>Clematis integrifolia Arabella</t>
  </si>
  <si>
    <t>Clematis integrifolia Alionushka</t>
  </si>
  <si>
    <t>Clematis alpina Frankie</t>
  </si>
  <si>
    <t>Clematis alpina Jiska</t>
  </si>
  <si>
    <t xml:space="preserve">Clematis alpina Pink Dream </t>
  </si>
  <si>
    <t>Clematis alpina White Swan</t>
  </si>
  <si>
    <t xml:space="preserve">Clematis fammula Sweet Summer Love </t>
  </si>
  <si>
    <t>Clematis heracleifolia Pink Dwarf</t>
  </si>
  <si>
    <t xml:space="preserve">2 ltr </t>
  </si>
  <si>
    <t>Clematis fammula Early Snow</t>
  </si>
  <si>
    <t>Clematis viticella Fay</t>
  </si>
  <si>
    <t>Clematis texensis Happy Diana</t>
  </si>
  <si>
    <t>Clematis texensis Princess Diana</t>
  </si>
  <si>
    <t>60-90</t>
  </si>
  <si>
    <t>Clematis viorna Sophie</t>
  </si>
  <si>
    <t>Тип Обрезки</t>
  </si>
  <si>
    <t>3-9</t>
  </si>
  <si>
    <t>Зона *</t>
  </si>
  <si>
    <t>1 (без обрезки)</t>
  </si>
  <si>
    <t>4-9</t>
  </si>
  <si>
    <t>3 (сильная)</t>
  </si>
  <si>
    <t>6-9</t>
  </si>
  <si>
    <t>2-3 (средняя)</t>
  </si>
  <si>
    <t>5-9</t>
  </si>
  <si>
    <t>3-2 (скорее сильная)</t>
  </si>
  <si>
    <t>Clematis alpina Frances Rivis</t>
  </si>
  <si>
    <t>Clematis tangutica Golden Tiara</t>
  </si>
  <si>
    <t>Clematis integrifolia Little Artist</t>
  </si>
  <si>
    <t>Clematis alpina Maidwell Hall</t>
  </si>
  <si>
    <t>Clematis mandschurica</t>
  </si>
  <si>
    <t>Clematis alpina Markhams Pink</t>
  </si>
  <si>
    <t>Clematis alpina Pink Flamingo</t>
  </si>
  <si>
    <t>Clematis heracleifolia Praecox</t>
  </si>
  <si>
    <t>Clematis integrifolia Rosea</t>
  </si>
  <si>
    <t>Заказ</t>
  </si>
  <si>
    <t>прием предварительных заказов до 15.12.2017</t>
  </si>
  <si>
    <t>поступление товара после 17.04.2018</t>
  </si>
  <si>
    <t>ФИО</t>
  </si>
  <si>
    <t>контактный телефон</t>
  </si>
  <si>
    <t>в каком магазине будет удобно забрать заказ</t>
  </si>
  <si>
    <t>Клематисы  Щ.Марчинского в 2л горшках из Польши (Весна 2018)</t>
  </si>
  <si>
    <t>итого</t>
  </si>
  <si>
    <t>цена может изменится в зависимости от курса евро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</si>
</sst>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#,##0.00\ &quot;₽&quot;;\-#,##0.00\ &quot;₽&quot;"/>
    <numFmt numFmtId="164" formatCode="_-* #,##0.00\ &quot;zł&quot;_-;\-* #,##0.00\ &quot;zł&quot;_-;_-* &quot;-&quot;??\ &quot;zł&quot;_-;_-@_-"/>
    <numFmt numFmtId="165" formatCode="_-[$€-2]\ * #,##0.00_-;\-[$€-2]\ * #,##0.00_-;_-[$€-2]\ * &quot;-&quot;??_-;_-@_-"/>
    <numFmt numFmtId="166" formatCode="_-* #,##0.00[$р.-419]_-;\-* #,##0.00[$р.-419]_-;_-* &quot;-&quot;??[$р.-419]_-;_-@_-"/>
    <numFmt numFmtId="167" formatCode="_-* #,##0.00\ [$₽-419]_-;\-* #,##0.00\ [$₽-419]_-;_-* &quot;-&quot;??\ [$₽-419]_-;_-@_-"/>
  </numFmts>
  <fonts count="14">
    <font>
      <sz val="10"/>
      <name val="Arial CE"/>
      <charset val="238"/>
    </font>
    <font>
      <sz val="10"/>
      <name val="Arial CE"/>
      <charset val="238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u/>
      <sz val="10"/>
      <color theme="10"/>
      <name val="Arial CE"/>
      <charset val="238"/>
    </font>
    <font>
      <b/>
      <sz val="9"/>
      <color theme="1" tint="0.14999847407452621"/>
      <name val="Arial"/>
      <family val="2"/>
      <charset val="204"/>
    </font>
    <font>
      <sz val="9"/>
      <color theme="1" tint="0.14999847407452621"/>
      <name val="Arial"/>
      <family val="2"/>
      <charset val="204"/>
    </font>
    <font>
      <sz val="10"/>
      <color theme="1" tint="0.249977111117893"/>
      <name val="Arial"/>
      <family val="2"/>
      <charset val="204"/>
    </font>
    <font>
      <sz val="11"/>
      <color theme="1" tint="0.249977111117893"/>
      <name val="Arial"/>
      <family val="2"/>
      <charset val="204"/>
    </font>
    <font>
      <b/>
      <sz val="11"/>
      <color theme="1" tint="0.249977111117893"/>
      <name val="Arial"/>
      <family val="2"/>
      <charset val="204"/>
    </font>
    <font>
      <sz val="9"/>
      <color theme="1" tint="0.249977111117893"/>
      <name val="Calibri"/>
      <family val="2"/>
      <charset val="204"/>
      <scheme val="minor"/>
    </font>
    <font>
      <b/>
      <sz val="10"/>
      <color theme="1" tint="0.249977111117893"/>
      <name val="Arial"/>
      <family val="2"/>
      <charset val="204"/>
    </font>
    <font>
      <b/>
      <sz val="24"/>
      <color theme="1" tint="0.14999847407452621"/>
      <name val="Arial"/>
      <family val="2"/>
      <charset val="204"/>
    </font>
    <font>
      <b/>
      <sz val="26"/>
      <color theme="10"/>
      <name val="Arial CE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3" fillId="0" borderId="0"/>
  </cellStyleXfs>
  <cellXfs count="50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165" fontId="6" fillId="0" borderId="0" xfId="0" applyNumberFormat="1" applyFont="1"/>
    <xf numFmtId="0" fontId="6" fillId="0" borderId="0" xfId="0" applyFont="1"/>
    <xf numFmtId="0" fontId="6" fillId="0" borderId="0" xfId="0" applyFont="1" applyBorder="1"/>
    <xf numFmtId="0" fontId="5" fillId="3" borderId="0" xfId="0" applyFont="1" applyFill="1" applyBorder="1" applyAlignment="1">
      <alignment horizontal="left" vertical="center"/>
    </xf>
    <xf numFmtId="166" fontId="5" fillId="3" borderId="0" xfId="3" applyNumberFormat="1" applyFont="1" applyFill="1" applyBorder="1" applyAlignment="1">
      <alignment vertical="center"/>
    </xf>
    <xf numFmtId="166" fontId="6" fillId="3" borderId="0" xfId="0" applyNumberFormat="1" applyFont="1" applyFill="1" applyBorder="1"/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center" vertical="center" wrapText="1" shrinkToFit="1"/>
    </xf>
    <xf numFmtId="0" fontId="6" fillId="2" borderId="3" xfId="0" applyFont="1" applyFill="1" applyBorder="1" applyAlignment="1">
      <alignment horizontal="center"/>
    </xf>
    <xf numFmtId="0" fontId="6" fillId="2" borderId="3" xfId="0" applyFont="1" applyFill="1" applyBorder="1"/>
    <xf numFmtId="7" fontId="6" fillId="2" borderId="3" xfId="0" applyNumberFormat="1" applyFont="1" applyFill="1" applyBorder="1"/>
    <xf numFmtId="0" fontId="4" fillId="2" borderId="3" xfId="2" applyFill="1" applyBorder="1"/>
    <xf numFmtId="1" fontId="5" fillId="2" borderId="1" xfId="0" applyNumberFormat="1" applyFont="1" applyFill="1" applyBorder="1" applyAlignment="1">
      <alignment horizontal="center" vertical="center" wrapText="1" shrinkToFit="1"/>
    </xf>
    <xf numFmtId="1" fontId="6" fillId="0" borderId="0" xfId="0" applyNumberFormat="1" applyFont="1" applyAlignment="1">
      <alignment horizontal="center"/>
    </xf>
    <xf numFmtId="1" fontId="5" fillId="3" borderId="0" xfId="3" applyNumberFormat="1" applyFont="1" applyFill="1" applyBorder="1" applyAlignment="1">
      <alignment horizontal="center" vertical="center"/>
    </xf>
    <xf numFmtId="7" fontId="5" fillId="2" borderId="3" xfId="3" applyNumberFormat="1" applyFont="1" applyFill="1" applyBorder="1" applyAlignment="1">
      <alignment horizontal="right"/>
    </xf>
    <xf numFmtId="1" fontId="5" fillId="3" borderId="3" xfId="3" applyNumberFormat="1" applyFont="1" applyFill="1" applyBorder="1" applyAlignment="1">
      <alignment horizontal="right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167" fontId="8" fillId="0" borderId="0" xfId="0" applyNumberFormat="1" applyFont="1" applyAlignment="1">
      <alignment vertical="center"/>
    </xf>
    <xf numFmtId="0" fontId="10" fillId="0" borderId="0" xfId="0" applyFont="1"/>
    <xf numFmtId="0" fontId="7" fillId="0" borderId="0" xfId="0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167" fontId="7" fillId="0" borderId="0" xfId="0" applyNumberFormat="1" applyFont="1" applyBorder="1" applyAlignment="1">
      <alignment horizontal="left" vertical="center" wrapText="1"/>
    </xf>
    <xf numFmtId="0" fontId="7" fillId="0" borderId="0" xfId="0" applyFont="1"/>
    <xf numFmtId="0" fontId="5" fillId="3" borderId="4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7" fontId="5" fillId="2" borderId="0" xfId="3" applyNumberFormat="1" applyFont="1" applyFill="1" applyBorder="1" applyAlignment="1">
      <alignment horizontal="right"/>
    </xf>
    <xf numFmtId="1" fontId="5" fillId="3" borderId="0" xfId="3" applyNumberFormat="1" applyFont="1" applyFill="1" applyBorder="1" applyAlignment="1">
      <alignment horizontal="right"/>
    </xf>
    <xf numFmtId="7" fontId="6" fillId="2" borderId="0" xfId="0" applyNumberFormat="1" applyFont="1" applyFill="1" applyBorder="1"/>
    <xf numFmtId="0" fontId="13" fillId="2" borderId="0" xfId="2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5" fillId="2" borderId="1" xfId="0" applyNumberFormat="1" applyFont="1" applyFill="1" applyBorder="1" applyAlignment="1">
      <alignment horizontal="center" vertical="center" wrapText="1" shrinkToFit="1"/>
    </xf>
    <xf numFmtId="0" fontId="5" fillId="2" borderId="0" xfId="0" applyNumberFormat="1" applyFont="1" applyFill="1" applyBorder="1" applyAlignment="1">
      <alignment horizontal="center"/>
    </xf>
    <xf numFmtId="49" fontId="6" fillId="2" borderId="3" xfId="0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/>
    </xf>
  </cellXfs>
  <cellStyles count="6">
    <cellStyle name="Normalny 2" xfId="1"/>
    <cellStyle name="Гиперссылка" xfId="2" builtinId="8"/>
    <cellStyle name="Денежный" xfId="3" builtinId="4"/>
    <cellStyle name="Обычный" xfId="0" builtinId="0"/>
    <cellStyle name="Обычный 2" xfId="4"/>
    <cellStyle name="Обычный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g"/><Relationship Id="rId18" Type="http://schemas.openxmlformats.org/officeDocument/2006/relationships/image" Target="../media/image18.jpg"/><Relationship Id="rId26" Type="http://schemas.openxmlformats.org/officeDocument/2006/relationships/image" Target="../media/image26.jpg"/><Relationship Id="rId39" Type="http://schemas.openxmlformats.org/officeDocument/2006/relationships/image" Target="../media/image39.jpg"/><Relationship Id="rId21" Type="http://schemas.openxmlformats.org/officeDocument/2006/relationships/image" Target="../media/image21.jpg"/><Relationship Id="rId34" Type="http://schemas.openxmlformats.org/officeDocument/2006/relationships/image" Target="../media/image34.jpg"/><Relationship Id="rId42" Type="http://schemas.openxmlformats.org/officeDocument/2006/relationships/image" Target="../media/image42.jpg"/><Relationship Id="rId47" Type="http://schemas.openxmlformats.org/officeDocument/2006/relationships/image" Target="../media/image47.jpg"/><Relationship Id="rId50" Type="http://schemas.openxmlformats.org/officeDocument/2006/relationships/image" Target="../media/image50.jpg"/><Relationship Id="rId7" Type="http://schemas.openxmlformats.org/officeDocument/2006/relationships/image" Target="../media/image7.jpg"/><Relationship Id="rId2" Type="http://schemas.openxmlformats.org/officeDocument/2006/relationships/image" Target="../media/image2.jpg"/><Relationship Id="rId16" Type="http://schemas.openxmlformats.org/officeDocument/2006/relationships/image" Target="../media/image16.jpg"/><Relationship Id="rId29" Type="http://schemas.openxmlformats.org/officeDocument/2006/relationships/image" Target="../media/image29.jpg"/><Relationship Id="rId11" Type="http://schemas.openxmlformats.org/officeDocument/2006/relationships/image" Target="../media/image11.jpg"/><Relationship Id="rId24" Type="http://schemas.openxmlformats.org/officeDocument/2006/relationships/image" Target="../media/image24.jpg"/><Relationship Id="rId32" Type="http://schemas.openxmlformats.org/officeDocument/2006/relationships/image" Target="../media/image32.jpg"/><Relationship Id="rId37" Type="http://schemas.openxmlformats.org/officeDocument/2006/relationships/image" Target="../media/image37.jpg"/><Relationship Id="rId40" Type="http://schemas.openxmlformats.org/officeDocument/2006/relationships/image" Target="../media/image40.jpg"/><Relationship Id="rId45" Type="http://schemas.openxmlformats.org/officeDocument/2006/relationships/image" Target="../media/image45.jpg"/><Relationship Id="rId5" Type="http://schemas.openxmlformats.org/officeDocument/2006/relationships/image" Target="../media/image5.jpg"/><Relationship Id="rId15" Type="http://schemas.openxmlformats.org/officeDocument/2006/relationships/image" Target="../media/image15.jpg"/><Relationship Id="rId23" Type="http://schemas.openxmlformats.org/officeDocument/2006/relationships/image" Target="../media/image23.jpg"/><Relationship Id="rId28" Type="http://schemas.openxmlformats.org/officeDocument/2006/relationships/image" Target="../media/image28.jpg"/><Relationship Id="rId36" Type="http://schemas.openxmlformats.org/officeDocument/2006/relationships/image" Target="../media/image36.jpg"/><Relationship Id="rId49" Type="http://schemas.openxmlformats.org/officeDocument/2006/relationships/image" Target="../media/image49.jpg"/><Relationship Id="rId10" Type="http://schemas.openxmlformats.org/officeDocument/2006/relationships/image" Target="../media/image10.jpg"/><Relationship Id="rId19" Type="http://schemas.openxmlformats.org/officeDocument/2006/relationships/image" Target="../media/image19.jpg"/><Relationship Id="rId31" Type="http://schemas.openxmlformats.org/officeDocument/2006/relationships/image" Target="../media/image31.jpg"/><Relationship Id="rId44" Type="http://schemas.openxmlformats.org/officeDocument/2006/relationships/image" Target="../media/image44.jpg"/><Relationship Id="rId52" Type="http://schemas.openxmlformats.org/officeDocument/2006/relationships/image" Target="../media/image52.jpe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g"/><Relationship Id="rId22" Type="http://schemas.openxmlformats.org/officeDocument/2006/relationships/image" Target="../media/image22.jpg"/><Relationship Id="rId27" Type="http://schemas.openxmlformats.org/officeDocument/2006/relationships/image" Target="../media/image27.jpg"/><Relationship Id="rId30" Type="http://schemas.openxmlformats.org/officeDocument/2006/relationships/image" Target="../media/image30.jpg"/><Relationship Id="rId35" Type="http://schemas.openxmlformats.org/officeDocument/2006/relationships/image" Target="../media/image35.jpg"/><Relationship Id="rId43" Type="http://schemas.openxmlformats.org/officeDocument/2006/relationships/image" Target="../media/image43.jpg"/><Relationship Id="rId48" Type="http://schemas.openxmlformats.org/officeDocument/2006/relationships/image" Target="../media/image48.jpg"/><Relationship Id="rId8" Type="http://schemas.openxmlformats.org/officeDocument/2006/relationships/image" Target="../media/image8.jpg"/><Relationship Id="rId51" Type="http://schemas.openxmlformats.org/officeDocument/2006/relationships/image" Target="../media/image51.jpg"/><Relationship Id="rId3" Type="http://schemas.openxmlformats.org/officeDocument/2006/relationships/image" Target="../media/image3.jpg"/><Relationship Id="rId12" Type="http://schemas.openxmlformats.org/officeDocument/2006/relationships/image" Target="../media/image12.jpg"/><Relationship Id="rId17" Type="http://schemas.openxmlformats.org/officeDocument/2006/relationships/image" Target="../media/image17.jpg"/><Relationship Id="rId25" Type="http://schemas.openxmlformats.org/officeDocument/2006/relationships/image" Target="../media/image25.jpg"/><Relationship Id="rId33" Type="http://schemas.openxmlformats.org/officeDocument/2006/relationships/image" Target="../media/image33.jpg"/><Relationship Id="rId38" Type="http://schemas.openxmlformats.org/officeDocument/2006/relationships/image" Target="../media/image38.jpg"/><Relationship Id="rId46" Type="http://schemas.openxmlformats.org/officeDocument/2006/relationships/image" Target="../media/image46.jpg"/><Relationship Id="rId20" Type="http://schemas.openxmlformats.org/officeDocument/2006/relationships/image" Target="../media/image20.jpg"/><Relationship Id="rId41" Type="http://schemas.openxmlformats.org/officeDocument/2006/relationships/image" Target="../media/image41.jpg"/><Relationship Id="rId1" Type="http://schemas.openxmlformats.org/officeDocument/2006/relationships/image" Target="../media/image1.jpg"/><Relationship Id="rId6" Type="http://schemas.openxmlformats.org/officeDocument/2006/relationships/image" Target="../media/image6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12700</xdr:colOff>
      <xdr:row>13</xdr:row>
      <xdr:rowOff>12700</xdr:rowOff>
    </xdr:from>
    <xdr:to>
      <xdr:col>6</xdr:col>
      <xdr:colOff>558800</xdr:colOff>
      <xdr:row>13</xdr:row>
      <xdr:rowOff>622300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6825" y="5822950"/>
          <a:ext cx="546100" cy="609600"/>
        </a:xfrm>
        <a:prstGeom prst="rect">
          <a:avLst/>
        </a:prstGeom>
      </xdr:spPr>
    </xdr:pic>
    <xdr:clientData/>
  </xdr:twoCellAnchor>
  <xdr:twoCellAnchor>
    <xdr:from>
      <xdr:col>6</xdr:col>
      <xdr:colOff>12700</xdr:colOff>
      <xdr:row>14</xdr:row>
      <xdr:rowOff>12700</xdr:rowOff>
    </xdr:from>
    <xdr:to>
      <xdr:col>6</xdr:col>
      <xdr:colOff>558800</xdr:colOff>
      <xdr:row>14</xdr:row>
      <xdr:rowOff>622300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6825" y="6451600"/>
          <a:ext cx="546100" cy="609600"/>
        </a:xfrm>
        <a:prstGeom prst="rect">
          <a:avLst/>
        </a:prstGeom>
      </xdr:spPr>
    </xdr:pic>
    <xdr:clientData/>
  </xdr:twoCellAnchor>
  <xdr:twoCellAnchor>
    <xdr:from>
      <xdr:col>6</xdr:col>
      <xdr:colOff>12700</xdr:colOff>
      <xdr:row>15</xdr:row>
      <xdr:rowOff>12700</xdr:rowOff>
    </xdr:from>
    <xdr:to>
      <xdr:col>6</xdr:col>
      <xdr:colOff>558800</xdr:colOff>
      <xdr:row>15</xdr:row>
      <xdr:rowOff>622300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6825" y="7080250"/>
          <a:ext cx="546100" cy="609600"/>
        </a:xfrm>
        <a:prstGeom prst="rect">
          <a:avLst/>
        </a:prstGeom>
      </xdr:spPr>
    </xdr:pic>
    <xdr:clientData/>
  </xdr:twoCellAnchor>
  <xdr:twoCellAnchor>
    <xdr:from>
      <xdr:col>6</xdr:col>
      <xdr:colOff>12700</xdr:colOff>
      <xdr:row>16</xdr:row>
      <xdr:rowOff>12700</xdr:rowOff>
    </xdr:from>
    <xdr:to>
      <xdr:col>6</xdr:col>
      <xdr:colOff>558800</xdr:colOff>
      <xdr:row>16</xdr:row>
      <xdr:rowOff>622300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6825" y="8337550"/>
          <a:ext cx="546100" cy="609600"/>
        </a:xfrm>
        <a:prstGeom prst="rect">
          <a:avLst/>
        </a:prstGeom>
      </xdr:spPr>
    </xdr:pic>
    <xdr:clientData/>
  </xdr:twoCellAnchor>
  <xdr:twoCellAnchor>
    <xdr:from>
      <xdr:col>6</xdr:col>
      <xdr:colOff>12700</xdr:colOff>
      <xdr:row>17</xdr:row>
      <xdr:rowOff>12700</xdr:rowOff>
    </xdr:from>
    <xdr:to>
      <xdr:col>6</xdr:col>
      <xdr:colOff>558800</xdr:colOff>
      <xdr:row>17</xdr:row>
      <xdr:rowOff>622300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6825" y="8966200"/>
          <a:ext cx="546100" cy="609600"/>
        </a:xfrm>
        <a:prstGeom prst="rect">
          <a:avLst/>
        </a:prstGeom>
      </xdr:spPr>
    </xdr:pic>
    <xdr:clientData/>
  </xdr:twoCellAnchor>
  <xdr:twoCellAnchor>
    <xdr:from>
      <xdr:col>6</xdr:col>
      <xdr:colOff>12700</xdr:colOff>
      <xdr:row>18</xdr:row>
      <xdr:rowOff>12700</xdr:rowOff>
    </xdr:from>
    <xdr:to>
      <xdr:col>6</xdr:col>
      <xdr:colOff>558800</xdr:colOff>
      <xdr:row>18</xdr:row>
      <xdr:rowOff>622300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6825" y="9594850"/>
          <a:ext cx="546100" cy="609600"/>
        </a:xfrm>
        <a:prstGeom prst="rect">
          <a:avLst/>
        </a:prstGeom>
      </xdr:spPr>
    </xdr:pic>
    <xdr:clientData/>
  </xdr:twoCellAnchor>
  <xdr:twoCellAnchor>
    <xdr:from>
      <xdr:col>6</xdr:col>
      <xdr:colOff>12700</xdr:colOff>
      <xdr:row>19</xdr:row>
      <xdr:rowOff>12700</xdr:rowOff>
    </xdr:from>
    <xdr:to>
      <xdr:col>6</xdr:col>
      <xdr:colOff>558800</xdr:colOff>
      <xdr:row>19</xdr:row>
      <xdr:rowOff>622300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6825" y="10223500"/>
          <a:ext cx="546100" cy="609600"/>
        </a:xfrm>
        <a:prstGeom prst="rect">
          <a:avLst/>
        </a:prstGeom>
      </xdr:spPr>
    </xdr:pic>
    <xdr:clientData/>
  </xdr:twoCellAnchor>
  <xdr:twoCellAnchor>
    <xdr:from>
      <xdr:col>6</xdr:col>
      <xdr:colOff>12700</xdr:colOff>
      <xdr:row>20</xdr:row>
      <xdr:rowOff>12700</xdr:rowOff>
    </xdr:from>
    <xdr:to>
      <xdr:col>6</xdr:col>
      <xdr:colOff>558800</xdr:colOff>
      <xdr:row>20</xdr:row>
      <xdr:rowOff>622300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6825" y="10852150"/>
          <a:ext cx="546100" cy="609600"/>
        </a:xfrm>
        <a:prstGeom prst="rect">
          <a:avLst/>
        </a:prstGeom>
      </xdr:spPr>
    </xdr:pic>
    <xdr:clientData/>
  </xdr:twoCellAnchor>
  <xdr:twoCellAnchor>
    <xdr:from>
      <xdr:col>6</xdr:col>
      <xdr:colOff>12700</xdr:colOff>
      <xdr:row>21</xdr:row>
      <xdr:rowOff>12700</xdr:rowOff>
    </xdr:from>
    <xdr:to>
      <xdr:col>6</xdr:col>
      <xdr:colOff>558800</xdr:colOff>
      <xdr:row>21</xdr:row>
      <xdr:rowOff>622300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6825" y="11480800"/>
          <a:ext cx="546100" cy="609600"/>
        </a:xfrm>
        <a:prstGeom prst="rect">
          <a:avLst/>
        </a:prstGeom>
      </xdr:spPr>
    </xdr:pic>
    <xdr:clientData/>
  </xdr:twoCellAnchor>
  <xdr:twoCellAnchor>
    <xdr:from>
      <xdr:col>6</xdr:col>
      <xdr:colOff>12700</xdr:colOff>
      <xdr:row>22</xdr:row>
      <xdr:rowOff>12700</xdr:rowOff>
    </xdr:from>
    <xdr:to>
      <xdr:col>6</xdr:col>
      <xdr:colOff>558800</xdr:colOff>
      <xdr:row>22</xdr:row>
      <xdr:rowOff>622300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6825" y="12109450"/>
          <a:ext cx="546100" cy="609600"/>
        </a:xfrm>
        <a:prstGeom prst="rect">
          <a:avLst/>
        </a:prstGeom>
      </xdr:spPr>
    </xdr:pic>
    <xdr:clientData/>
  </xdr:twoCellAnchor>
  <xdr:twoCellAnchor>
    <xdr:from>
      <xdr:col>6</xdr:col>
      <xdr:colOff>12700</xdr:colOff>
      <xdr:row>23</xdr:row>
      <xdr:rowOff>12700</xdr:rowOff>
    </xdr:from>
    <xdr:to>
      <xdr:col>6</xdr:col>
      <xdr:colOff>558800</xdr:colOff>
      <xdr:row>23</xdr:row>
      <xdr:rowOff>622300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6825" y="12738100"/>
          <a:ext cx="546100" cy="609600"/>
        </a:xfrm>
        <a:prstGeom prst="rect">
          <a:avLst/>
        </a:prstGeom>
      </xdr:spPr>
    </xdr:pic>
    <xdr:clientData/>
  </xdr:twoCellAnchor>
  <xdr:twoCellAnchor>
    <xdr:from>
      <xdr:col>6</xdr:col>
      <xdr:colOff>12700</xdr:colOff>
      <xdr:row>24</xdr:row>
      <xdr:rowOff>12700</xdr:rowOff>
    </xdr:from>
    <xdr:to>
      <xdr:col>6</xdr:col>
      <xdr:colOff>558800</xdr:colOff>
      <xdr:row>24</xdr:row>
      <xdr:rowOff>622300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6825" y="13366750"/>
          <a:ext cx="546100" cy="609600"/>
        </a:xfrm>
        <a:prstGeom prst="rect">
          <a:avLst/>
        </a:prstGeom>
      </xdr:spPr>
    </xdr:pic>
    <xdr:clientData/>
  </xdr:twoCellAnchor>
  <xdr:twoCellAnchor>
    <xdr:from>
      <xdr:col>6</xdr:col>
      <xdr:colOff>12700</xdr:colOff>
      <xdr:row>25</xdr:row>
      <xdr:rowOff>12700</xdr:rowOff>
    </xdr:from>
    <xdr:to>
      <xdr:col>6</xdr:col>
      <xdr:colOff>558800</xdr:colOff>
      <xdr:row>25</xdr:row>
      <xdr:rowOff>622300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6825" y="14624050"/>
          <a:ext cx="546100" cy="609600"/>
        </a:xfrm>
        <a:prstGeom prst="rect">
          <a:avLst/>
        </a:prstGeom>
      </xdr:spPr>
    </xdr:pic>
    <xdr:clientData/>
  </xdr:twoCellAnchor>
  <xdr:twoCellAnchor>
    <xdr:from>
      <xdr:col>6</xdr:col>
      <xdr:colOff>12700</xdr:colOff>
      <xdr:row>26</xdr:row>
      <xdr:rowOff>12700</xdr:rowOff>
    </xdr:from>
    <xdr:to>
      <xdr:col>6</xdr:col>
      <xdr:colOff>558800</xdr:colOff>
      <xdr:row>26</xdr:row>
      <xdr:rowOff>622300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6825" y="15252700"/>
          <a:ext cx="546100" cy="609600"/>
        </a:xfrm>
        <a:prstGeom prst="rect">
          <a:avLst/>
        </a:prstGeom>
      </xdr:spPr>
    </xdr:pic>
    <xdr:clientData/>
  </xdr:twoCellAnchor>
  <xdr:twoCellAnchor>
    <xdr:from>
      <xdr:col>6</xdr:col>
      <xdr:colOff>12700</xdr:colOff>
      <xdr:row>27</xdr:row>
      <xdr:rowOff>12700</xdr:rowOff>
    </xdr:from>
    <xdr:to>
      <xdr:col>6</xdr:col>
      <xdr:colOff>558800</xdr:colOff>
      <xdr:row>27</xdr:row>
      <xdr:rowOff>622300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6825" y="16510000"/>
          <a:ext cx="546100" cy="609600"/>
        </a:xfrm>
        <a:prstGeom prst="rect">
          <a:avLst/>
        </a:prstGeom>
      </xdr:spPr>
    </xdr:pic>
    <xdr:clientData/>
  </xdr:twoCellAnchor>
  <xdr:twoCellAnchor>
    <xdr:from>
      <xdr:col>6</xdr:col>
      <xdr:colOff>12700</xdr:colOff>
      <xdr:row>28</xdr:row>
      <xdr:rowOff>12700</xdr:rowOff>
    </xdr:from>
    <xdr:to>
      <xdr:col>6</xdr:col>
      <xdr:colOff>558800</xdr:colOff>
      <xdr:row>28</xdr:row>
      <xdr:rowOff>622300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6825" y="17767300"/>
          <a:ext cx="546100" cy="609600"/>
        </a:xfrm>
        <a:prstGeom prst="rect">
          <a:avLst/>
        </a:prstGeom>
      </xdr:spPr>
    </xdr:pic>
    <xdr:clientData/>
  </xdr:twoCellAnchor>
  <xdr:twoCellAnchor>
    <xdr:from>
      <xdr:col>6</xdr:col>
      <xdr:colOff>12700</xdr:colOff>
      <xdr:row>29</xdr:row>
      <xdr:rowOff>12700</xdr:rowOff>
    </xdr:from>
    <xdr:to>
      <xdr:col>6</xdr:col>
      <xdr:colOff>558800</xdr:colOff>
      <xdr:row>29</xdr:row>
      <xdr:rowOff>622300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6825" y="18395950"/>
          <a:ext cx="546100" cy="609600"/>
        </a:xfrm>
        <a:prstGeom prst="rect">
          <a:avLst/>
        </a:prstGeom>
      </xdr:spPr>
    </xdr:pic>
    <xdr:clientData/>
  </xdr:twoCellAnchor>
  <xdr:twoCellAnchor>
    <xdr:from>
      <xdr:col>6</xdr:col>
      <xdr:colOff>12700</xdr:colOff>
      <xdr:row>30</xdr:row>
      <xdr:rowOff>12700</xdr:rowOff>
    </xdr:from>
    <xdr:to>
      <xdr:col>6</xdr:col>
      <xdr:colOff>558800</xdr:colOff>
      <xdr:row>30</xdr:row>
      <xdr:rowOff>622300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6825" y="20281900"/>
          <a:ext cx="546100" cy="609600"/>
        </a:xfrm>
        <a:prstGeom prst="rect">
          <a:avLst/>
        </a:prstGeom>
      </xdr:spPr>
    </xdr:pic>
    <xdr:clientData/>
  </xdr:twoCellAnchor>
  <xdr:twoCellAnchor>
    <xdr:from>
      <xdr:col>6</xdr:col>
      <xdr:colOff>12700</xdr:colOff>
      <xdr:row>31</xdr:row>
      <xdr:rowOff>12700</xdr:rowOff>
    </xdr:from>
    <xdr:to>
      <xdr:col>6</xdr:col>
      <xdr:colOff>558800</xdr:colOff>
      <xdr:row>31</xdr:row>
      <xdr:rowOff>622300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6825" y="20910550"/>
          <a:ext cx="546100" cy="609600"/>
        </a:xfrm>
        <a:prstGeom prst="rect">
          <a:avLst/>
        </a:prstGeom>
      </xdr:spPr>
    </xdr:pic>
    <xdr:clientData/>
  </xdr:twoCellAnchor>
  <xdr:twoCellAnchor>
    <xdr:from>
      <xdr:col>6</xdr:col>
      <xdr:colOff>12700</xdr:colOff>
      <xdr:row>32</xdr:row>
      <xdr:rowOff>12700</xdr:rowOff>
    </xdr:from>
    <xdr:to>
      <xdr:col>6</xdr:col>
      <xdr:colOff>558800</xdr:colOff>
      <xdr:row>32</xdr:row>
      <xdr:rowOff>622300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6825" y="22167850"/>
          <a:ext cx="546100" cy="609600"/>
        </a:xfrm>
        <a:prstGeom prst="rect">
          <a:avLst/>
        </a:prstGeom>
      </xdr:spPr>
    </xdr:pic>
    <xdr:clientData/>
  </xdr:twoCellAnchor>
  <xdr:twoCellAnchor>
    <xdr:from>
      <xdr:col>6</xdr:col>
      <xdr:colOff>12700</xdr:colOff>
      <xdr:row>33</xdr:row>
      <xdr:rowOff>12700</xdr:rowOff>
    </xdr:from>
    <xdr:to>
      <xdr:col>6</xdr:col>
      <xdr:colOff>558800</xdr:colOff>
      <xdr:row>33</xdr:row>
      <xdr:rowOff>622300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6825" y="22796500"/>
          <a:ext cx="546100" cy="609600"/>
        </a:xfrm>
        <a:prstGeom prst="rect">
          <a:avLst/>
        </a:prstGeom>
      </xdr:spPr>
    </xdr:pic>
    <xdr:clientData/>
  </xdr:twoCellAnchor>
  <xdr:twoCellAnchor>
    <xdr:from>
      <xdr:col>6</xdr:col>
      <xdr:colOff>12700</xdr:colOff>
      <xdr:row>34</xdr:row>
      <xdr:rowOff>12700</xdr:rowOff>
    </xdr:from>
    <xdr:to>
      <xdr:col>6</xdr:col>
      <xdr:colOff>558800</xdr:colOff>
      <xdr:row>34</xdr:row>
      <xdr:rowOff>622300</xdr:rowOff>
    </xdr:to>
    <xdr:pic>
      <xdr:nvPicPr>
        <xdr:cNvPr id="178" name="Рисунок 177"/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6825" y="116665375"/>
          <a:ext cx="546100" cy="609600"/>
        </a:xfrm>
        <a:prstGeom prst="rect">
          <a:avLst/>
        </a:prstGeom>
      </xdr:spPr>
    </xdr:pic>
    <xdr:clientData/>
  </xdr:twoCellAnchor>
  <xdr:twoCellAnchor>
    <xdr:from>
      <xdr:col>6</xdr:col>
      <xdr:colOff>12700</xdr:colOff>
      <xdr:row>35</xdr:row>
      <xdr:rowOff>12700</xdr:rowOff>
    </xdr:from>
    <xdr:to>
      <xdr:col>6</xdr:col>
      <xdr:colOff>558800</xdr:colOff>
      <xdr:row>35</xdr:row>
      <xdr:rowOff>622300</xdr:rowOff>
    </xdr:to>
    <xdr:pic>
      <xdr:nvPicPr>
        <xdr:cNvPr id="179" name="Рисунок 178"/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6825" y="117294025"/>
          <a:ext cx="546100" cy="609600"/>
        </a:xfrm>
        <a:prstGeom prst="rect">
          <a:avLst/>
        </a:prstGeom>
      </xdr:spPr>
    </xdr:pic>
    <xdr:clientData/>
  </xdr:twoCellAnchor>
  <xdr:twoCellAnchor>
    <xdr:from>
      <xdr:col>6</xdr:col>
      <xdr:colOff>12700</xdr:colOff>
      <xdr:row>36</xdr:row>
      <xdr:rowOff>12700</xdr:rowOff>
    </xdr:from>
    <xdr:to>
      <xdr:col>6</xdr:col>
      <xdr:colOff>558800</xdr:colOff>
      <xdr:row>36</xdr:row>
      <xdr:rowOff>622300</xdr:rowOff>
    </xdr:to>
    <xdr:pic>
      <xdr:nvPicPr>
        <xdr:cNvPr id="180" name="Рисунок 179"/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6825" y="117922675"/>
          <a:ext cx="546100" cy="609600"/>
        </a:xfrm>
        <a:prstGeom prst="rect">
          <a:avLst/>
        </a:prstGeom>
      </xdr:spPr>
    </xdr:pic>
    <xdr:clientData/>
  </xdr:twoCellAnchor>
  <xdr:twoCellAnchor>
    <xdr:from>
      <xdr:col>6</xdr:col>
      <xdr:colOff>12700</xdr:colOff>
      <xdr:row>37</xdr:row>
      <xdr:rowOff>12700</xdr:rowOff>
    </xdr:from>
    <xdr:to>
      <xdr:col>6</xdr:col>
      <xdr:colOff>558800</xdr:colOff>
      <xdr:row>37</xdr:row>
      <xdr:rowOff>622300</xdr:rowOff>
    </xdr:to>
    <xdr:pic>
      <xdr:nvPicPr>
        <xdr:cNvPr id="181" name="Рисунок 180"/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6825" y="118551325"/>
          <a:ext cx="546100" cy="609600"/>
        </a:xfrm>
        <a:prstGeom prst="rect">
          <a:avLst/>
        </a:prstGeom>
      </xdr:spPr>
    </xdr:pic>
    <xdr:clientData/>
  </xdr:twoCellAnchor>
  <xdr:twoCellAnchor>
    <xdr:from>
      <xdr:col>6</xdr:col>
      <xdr:colOff>12700</xdr:colOff>
      <xdr:row>38</xdr:row>
      <xdr:rowOff>12700</xdr:rowOff>
    </xdr:from>
    <xdr:to>
      <xdr:col>6</xdr:col>
      <xdr:colOff>558800</xdr:colOff>
      <xdr:row>38</xdr:row>
      <xdr:rowOff>622300</xdr:rowOff>
    </xdr:to>
    <xdr:pic>
      <xdr:nvPicPr>
        <xdr:cNvPr id="182" name="Рисунок 181"/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6825" y="119179975"/>
          <a:ext cx="546100" cy="609600"/>
        </a:xfrm>
        <a:prstGeom prst="rect">
          <a:avLst/>
        </a:prstGeom>
      </xdr:spPr>
    </xdr:pic>
    <xdr:clientData/>
  </xdr:twoCellAnchor>
  <xdr:twoCellAnchor>
    <xdr:from>
      <xdr:col>6</xdr:col>
      <xdr:colOff>12700</xdr:colOff>
      <xdr:row>39</xdr:row>
      <xdr:rowOff>12700</xdr:rowOff>
    </xdr:from>
    <xdr:to>
      <xdr:col>6</xdr:col>
      <xdr:colOff>558800</xdr:colOff>
      <xdr:row>39</xdr:row>
      <xdr:rowOff>622300</xdr:rowOff>
    </xdr:to>
    <xdr:pic>
      <xdr:nvPicPr>
        <xdr:cNvPr id="183" name="Рисунок 182"/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6825" y="119808625"/>
          <a:ext cx="546100" cy="609600"/>
        </a:xfrm>
        <a:prstGeom prst="rect">
          <a:avLst/>
        </a:prstGeom>
      </xdr:spPr>
    </xdr:pic>
    <xdr:clientData/>
  </xdr:twoCellAnchor>
  <xdr:twoCellAnchor>
    <xdr:from>
      <xdr:col>6</xdr:col>
      <xdr:colOff>12700</xdr:colOff>
      <xdr:row>40</xdr:row>
      <xdr:rowOff>12700</xdr:rowOff>
    </xdr:from>
    <xdr:to>
      <xdr:col>6</xdr:col>
      <xdr:colOff>558800</xdr:colOff>
      <xdr:row>40</xdr:row>
      <xdr:rowOff>622300</xdr:rowOff>
    </xdr:to>
    <xdr:pic>
      <xdr:nvPicPr>
        <xdr:cNvPr id="184" name="Рисунок 183"/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6825" y="120437275"/>
          <a:ext cx="546100" cy="609600"/>
        </a:xfrm>
        <a:prstGeom prst="rect">
          <a:avLst/>
        </a:prstGeom>
      </xdr:spPr>
    </xdr:pic>
    <xdr:clientData/>
  </xdr:twoCellAnchor>
  <xdr:twoCellAnchor>
    <xdr:from>
      <xdr:col>6</xdr:col>
      <xdr:colOff>12700</xdr:colOff>
      <xdr:row>41</xdr:row>
      <xdr:rowOff>12700</xdr:rowOff>
    </xdr:from>
    <xdr:to>
      <xdr:col>6</xdr:col>
      <xdr:colOff>558800</xdr:colOff>
      <xdr:row>41</xdr:row>
      <xdr:rowOff>622300</xdr:rowOff>
    </xdr:to>
    <xdr:pic>
      <xdr:nvPicPr>
        <xdr:cNvPr id="185" name="Рисунок 184"/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6825" y="121065925"/>
          <a:ext cx="546100" cy="609600"/>
        </a:xfrm>
        <a:prstGeom prst="rect">
          <a:avLst/>
        </a:prstGeom>
      </xdr:spPr>
    </xdr:pic>
    <xdr:clientData/>
  </xdr:twoCellAnchor>
  <xdr:twoCellAnchor>
    <xdr:from>
      <xdr:col>6</xdr:col>
      <xdr:colOff>12700</xdr:colOff>
      <xdr:row>42</xdr:row>
      <xdr:rowOff>12700</xdr:rowOff>
    </xdr:from>
    <xdr:to>
      <xdr:col>6</xdr:col>
      <xdr:colOff>558800</xdr:colOff>
      <xdr:row>42</xdr:row>
      <xdr:rowOff>622300</xdr:rowOff>
    </xdr:to>
    <xdr:pic>
      <xdr:nvPicPr>
        <xdr:cNvPr id="186" name="Рисунок 185"/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6825" y="121694575"/>
          <a:ext cx="546100" cy="609600"/>
        </a:xfrm>
        <a:prstGeom prst="rect">
          <a:avLst/>
        </a:prstGeom>
      </xdr:spPr>
    </xdr:pic>
    <xdr:clientData/>
  </xdr:twoCellAnchor>
  <xdr:twoCellAnchor>
    <xdr:from>
      <xdr:col>6</xdr:col>
      <xdr:colOff>12700</xdr:colOff>
      <xdr:row>43</xdr:row>
      <xdr:rowOff>12700</xdr:rowOff>
    </xdr:from>
    <xdr:to>
      <xdr:col>6</xdr:col>
      <xdr:colOff>558800</xdr:colOff>
      <xdr:row>43</xdr:row>
      <xdr:rowOff>622300</xdr:rowOff>
    </xdr:to>
    <xdr:pic>
      <xdr:nvPicPr>
        <xdr:cNvPr id="187" name="Рисунок 186"/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6825" y="122323225"/>
          <a:ext cx="546100" cy="609600"/>
        </a:xfrm>
        <a:prstGeom prst="rect">
          <a:avLst/>
        </a:prstGeom>
      </xdr:spPr>
    </xdr:pic>
    <xdr:clientData/>
  </xdr:twoCellAnchor>
  <xdr:twoCellAnchor>
    <xdr:from>
      <xdr:col>6</xdr:col>
      <xdr:colOff>12700</xdr:colOff>
      <xdr:row>44</xdr:row>
      <xdr:rowOff>12700</xdr:rowOff>
    </xdr:from>
    <xdr:to>
      <xdr:col>6</xdr:col>
      <xdr:colOff>558800</xdr:colOff>
      <xdr:row>44</xdr:row>
      <xdr:rowOff>622300</xdr:rowOff>
    </xdr:to>
    <xdr:pic>
      <xdr:nvPicPr>
        <xdr:cNvPr id="188" name="Рисунок 187"/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6825" y="122951875"/>
          <a:ext cx="546100" cy="609600"/>
        </a:xfrm>
        <a:prstGeom prst="rect">
          <a:avLst/>
        </a:prstGeom>
      </xdr:spPr>
    </xdr:pic>
    <xdr:clientData/>
  </xdr:twoCellAnchor>
  <xdr:twoCellAnchor>
    <xdr:from>
      <xdr:col>6</xdr:col>
      <xdr:colOff>12700</xdr:colOff>
      <xdr:row>45</xdr:row>
      <xdr:rowOff>12700</xdr:rowOff>
    </xdr:from>
    <xdr:to>
      <xdr:col>6</xdr:col>
      <xdr:colOff>558800</xdr:colOff>
      <xdr:row>45</xdr:row>
      <xdr:rowOff>622300</xdr:rowOff>
    </xdr:to>
    <xdr:pic>
      <xdr:nvPicPr>
        <xdr:cNvPr id="189" name="Рисунок 188"/>
        <xdr:cNvPicPr>
          <a:picLocks noChangeAspect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6825" y="123580525"/>
          <a:ext cx="546100" cy="609600"/>
        </a:xfrm>
        <a:prstGeom prst="rect">
          <a:avLst/>
        </a:prstGeom>
      </xdr:spPr>
    </xdr:pic>
    <xdr:clientData/>
  </xdr:twoCellAnchor>
  <xdr:twoCellAnchor>
    <xdr:from>
      <xdr:col>6</xdr:col>
      <xdr:colOff>12700</xdr:colOff>
      <xdr:row>46</xdr:row>
      <xdr:rowOff>12700</xdr:rowOff>
    </xdr:from>
    <xdr:to>
      <xdr:col>6</xdr:col>
      <xdr:colOff>558800</xdr:colOff>
      <xdr:row>46</xdr:row>
      <xdr:rowOff>622300</xdr:rowOff>
    </xdr:to>
    <xdr:pic>
      <xdr:nvPicPr>
        <xdr:cNvPr id="190" name="Рисунок 189"/>
        <xdr:cNvPicPr>
          <a:picLocks noChangeAspect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6825" y="124209175"/>
          <a:ext cx="546100" cy="609600"/>
        </a:xfrm>
        <a:prstGeom prst="rect">
          <a:avLst/>
        </a:prstGeom>
      </xdr:spPr>
    </xdr:pic>
    <xdr:clientData/>
  </xdr:twoCellAnchor>
  <xdr:twoCellAnchor>
    <xdr:from>
      <xdr:col>6</xdr:col>
      <xdr:colOff>12700</xdr:colOff>
      <xdr:row>47</xdr:row>
      <xdr:rowOff>12700</xdr:rowOff>
    </xdr:from>
    <xdr:to>
      <xdr:col>6</xdr:col>
      <xdr:colOff>558800</xdr:colOff>
      <xdr:row>47</xdr:row>
      <xdr:rowOff>622300</xdr:rowOff>
    </xdr:to>
    <xdr:pic>
      <xdr:nvPicPr>
        <xdr:cNvPr id="191" name="Рисунок 190"/>
        <xdr:cNvPicPr>
          <a:picLocks noChangeAspect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6825" y="124837825"/>
          <a:ext cx="546100" cy="609600"/>
        </a:xfrm>
        <a:prstGeom prst="rect">
          <a:avLst/>
        </a:prstGeom>
      </xdr:spPr>
    </xdr:pic>
    <xdr:clientData/>
  </xdr:twoCellAnchor>
  <xdr:twoCellAnchor>
    <xdr:from>
      <xdr:col>6</xdr:col>
      <xdr:colOff>12700</xdr:colOff>
      <xdr:row>48</xdr:row>
      <xdr:rowOff>12700</xdr:rowOff>
    </xdr:from>
    <xdr:to>
      <xdr:col>6</xdr:col>
      <xdr:colOff>558800</xdr:colOff>
      <xdr:row>48</xdr:row>
      <xdr:rowOff>622300</xdr:rowOff>
    </xdr:to>
    <xdr:pic>
      <xdr:nvPicPr>
        <xdr:cNvPr id="192" name="Рисунок 191"/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6825" y="125466475"/>
          <a:ext cx="546100" cy="609600"/>
        </a:xfrm>
        <a:prstGeom prst="rect">
          <a:avLst/>
        </a:prstGeom>
      </xdr:spPr>
    </xdr:pic>
    <xdr:clientData/>
  </xdr:twoCellAnchor>
  <xdr:twoCellAnchor>
    <xdr:from>
      <xdr:col>6</xdr:col>
      <xdr:colOff>12700</xdr:colOff>
      <xdr:row>49</xdr:row>
      <xdr:rowOff>12700</xdr:rowOff>
    </xdr:from>
    <xdr:to>
      <xdr:col>6</xdr:col>
      <xdr:colOff>558800</xdr:colOff>
      <xdr:row>49</xdr:row>
      <xdr:rowOff>622300</xdr:rowOff>
    </xdr:to>
    <xdr:pic>
      <xdr:nvPicPr>
        <xdr:cNvPr id="193" name="Рисунок 192"/>
        <xdr:cNvPicPr>
          <a:picLocks noChangeAspect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6825" y="126095125"/>
          <a:ext cx="546100" cy="609600"/>
        </a:xfrm>
        <a:prstGeom prst="rect">
          <a:avLst/>
        </a:prstGeom>
      </xdr:spPr>
    </xdr:pic>
    <xdr:clientData/>
  </xdr:twoCellAnchor>
  <xdr:twoCellAnchor>
    <xdr:from>
      <xdr:col>6</xdr:col>
      <xdr:colOff>12700</xdr:colOff>
      <xdr:row>50</xdr:row>
      <xdr:rowOff>12700</xdr:rowOff>
    </xdr:from>
    <xdr:to>
      <xdr:col>6</xdr:col>
      <xdr:colOff>558800</xdr:colOff>
      <xdr:row>50</xdr:row>
      <xdr:rowOff>622300</xdr:rowOff>
    </xdr:to>
    <xdr:pic>
      <xdr:nvPicPr>
        <xdr:cNvPr id="194" name="Рисунок 193"/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6825" y="126723775"/>
          <a:ext cx="546100" cy="609600"/>
        </a:xfrm>
        <a:prstGeom prst="rect">
          <a:avLst/>
        </a:prstGeom>
      </xdr:spPr>
    </xdr:pic>
    <xdr:clientData/>
  </xdr:twoCellAnchor>
  <xdr:twoCellAnchor>
    <xdr:from>
      <xdr:col>6</xdr:col>
      <xdr:colOff>12700</xdr:colOff>
      <xdr:row>51</xdr:row>
      <xdr:rowOff>12700</xdr:rowOff>
    </xdr:from>
    <xdr:to>
      <xdr:col>6</xdr:col>
      <xdr:colOff>558800</xdr:colOff>
      <xdr:row>51</xdr:row>
      <xdr:rowOff>622300</xdr:rowOff>
    </xdr:to>
    <xdr:pic>
      <xdr:nvPicPr>
        <xdr:cNvPr id="198" name="Рисунок 197"/>
        <xdr:cNvPicPr>
          <a:picLocks noChangeAspect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6825" y="129238375"/>
          <a:ext cx="546100" cy="609600"/>
        </a:xfrm>
        <a:prstGeom prst="rect">
          <a:avLst/>
        </a:prstGeom>
      </xdr:spPr>
    </xdr:pic>
    <xdr:clientData/>
  </xdr:twoCellAnchor>
  <xdr:twoCellAnchor>
    <xdr:from>
      <xdr:col>6</xdr:col>
      <xdr:colOff>12700</xdr:colOff>
      <xdr:row>52</xdr:row>
      <xdr:rowOff>12700</xdr:rowOff>
    </xdr:from>
    <xdr:to>
      <xdr:col>6</xdr:col>
      <xdr:colOff>558800</xdr:colOff>
      <xdr:row>52</xdr:row>
      <xdr:rowOff>622300</xdr:rowOff>
    </xdr:to>
    <xdr:pic>
      <xdr:nvPicPr>
        <xdr:cNvPr id="199" name="Рисунок 198"/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6825" y="129867025"/>
          <a:ext cx="546100" cy="609600"/>
        </a:xfrm>
        <a:prstGeom prst="rect">
          <a:avLst/>
        </a:prstGeom>
      </xdr:spPr>
    </xdr:pic>
    <xdr:clientData/>
  </xdr:twoCellAnchor>
  <xdr:twoCellAnchor>
    <xdr:from>
      <xdr:col>6</xdr:col>
      <xdr:colOff>12700</xdr:colOff>
      <xdr:row>53</xdr:row>
      <xdr:rowOff>12700</xdr:rowOff>
    </xdr:from>
    <xdr:to>
      <xdr:col>6</xdr:col>
      <xdr:colOff>558800</xdr:colOff>
      <xdr:row>53</xdr:row>
      <xdr:rowOff>622300</xdr:rowOff>
    </xdr:to>
    <xdr:pic>
      <xdr:nvPicPr>
        <xdr:cNvPr id="200" name="Рисунок 199"/>
        <xdr:cNvPicPr>
          <a:picLocks noChangeAspect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6825" y="130495675"/>
          <a:ext cx="546100" cy="609600"/>
        </a:xfrm>
        <a:prstGeom prst="rect">
          <a:avLst/>
        </a:prstGeom>
      </xdr:spPr>
    </xdr:pic>
    <xdr:clientData/>
  </xdr:twoCellAnchor>
  <xdr:twoCellAnchor>
    <xdr:from>
      <xdr:col>6</xdr:col>
      <xdr:colOff>12700</xdr:colOff>
      <xdr:row>54</xdr:row>
      <xdr:rowOff>12700</xdr:rowOff>
    </xdr:from>
    <xdr:to>
      <xdr:col>6</xdr:col>
      <xdr:colOff>558800</xdr:colOff>
      <xdr:row>54</xdr:row>
      <xdr:rowOff>622300</xdr:rowOff>
    </xdr:to>
    <xdr:pic>
      <xdr:nvPicPr>
        <xdr:cNvPr id="201" name="Рисунок 200"/>
        <xdr:cNvPicPr>
          <a:picLocks noChangeAspect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6825" y="131124325"/>
          <a:ext cx="546100" cy="609600"/>
        </a:xfrm>
        <a:prstGeom prst="rect">
          <a:avLst/>
        </a:prstGeom>
      </xdr:spPr>
    </xdr:pic>
    <xdr:clientData/>
  </xdr:twoCellAnchor>
  <xdr:twoCellAnchor>
    <xdr:from>
      <xdr:col>6</xdr:col>
      <xdr:colOff>12700</xdr:colOff>
      <xdr:row>55</xdr:row>
      <xdr:rowOff>12700</xdr:rowOff>
    </xdr:from>
    <xdr:to>
      <xdr:col>6</xdr:col>
      <xdr:colOff>558800</xdr:colOff>
      <xdr:row>55</xdr:row>
      <xdr:rowOff>622300</xdr:rowOff>
    </xdr:to>
    <xdr:pic>
      <xdr:nvPicPr>
        <xdr:cNvPr id="202" name="Рисунок 201"/>
        <xdr:cNvPicPr>
          <a:picLocks noChangeAspect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6825" y="131752975"/>
          <a:ext cx="546100" cy="609600"/>
        </a:xfrm>
        <a:prstGeom prst="rect">
          <a:avLst/>
        </a:prstGeom>
      </xdr:spPr>
    </xdr:pic>
    <xdr:clientData/>
  </xdr:twoCellAnchor>
  <xdr:twoCellAnchor>
    <xdr:from>
      <xdr:col>6</xdr:col>
      <xdr:colOff>12700</xdr:colOff>
      <xdr:row>56</xdr:row>
      <xdr:rowOff>12700</xdr:rowOff>
    </xdr:from>
    <xdr:to>
      <xdr:col>6</xdr:col>
      <xdr:colOff>558800</xdr:colOff>
      <xdr:row>56</xdr:row>
      <xdr:rowOff>622300</xdr:rowOff>
    </xdr:to>
    <xdr:pic>
      <xdr:nvPicPr>
        <xdr:cNvPr id="203" name="Рисунок 202"/>
        <xdr:cNvPicPr>
          <a:picLocks noChangeAspect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6825" y="132381625"/>
          <a:ext cx="546100" cy="609600"/>
        </a:xfrm>
        <a:prstGeom prst="rect">
          <a:avLst/>
        </a:prstGeom>
      </xdr:spPr>
    </xdr:pic>
    <xdr:clientData/>
  </xdr:twoCellAnchor>
  <xdr:twoCellAnchor>
    <xdr:from>
      <xdr:col>6</xdr:col>
      <xdr:colOff>12700</xdr:colOff>
      <xdr:row>57</xdr:row>
      <xdr:rowOff>12700</xdr:rowOff>
    </xdr:from>
    <xdr:to>
      <xdr:col>6</xdr:col>
      <xdr:colOff>558800</xdr:colOff>
      <xdr:row>57</xdr:row>
      <xdr:rowOff>622300</xdr:rowOff>
    </xdr:to>
    <xdr:pic>
      <xdr:nvPicPr>
        <xdr:cNvPr id="204" name="Рисунок 203"/>
        <xdr:cNvPicPr>
          <a:picLocks noChangeAspect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6825" y="133010275"/>
          <a:ext cx="546100" cy="609600"/>
        </a:xfrm>
        <a:prstGeom prst="rect">
          <a:avLst/>
        </a:prstGeom>
      </xdr:spPr>
    </xdr:pic>
    <xdr:clientData/>
  </xdr:twoCellAnchor>
  <xdr:twoCellAnchor>
    <xdr:from>
      <xdr:col>6</xdr:col>
      <xdr:colOff>12700</xdr:colOff>
      <xdr:row>58</xdr:row>
      <xdr:rowOff>12700</xdr:rowOff>
    </xdr:from>
    <xdr:to>
      <xdr:col>6</xdr:col>
      <xdr:colOff>558800</xdr:colOff>
      <xdr:row>58</xdr:row>
      <xdr:rowOff>622300</xdr:rowOff>
    </xdr:to>
    <xdr:pic>
      <xdr:nvPicPr>
        <xdr:cNvPr id="205" name="Рисунок 204"/>
        <xdr:cNvPicPr>
          <a:picLocks noChangeAspect="1"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6825" y="133638925"/>
          <a:ext cx="546100" cy="609600"/>
        </a:xfrm>
        <a:prstGeom prst="rect">
          <a:avLst/>
        </a:prstGeom>
      </xdr:spPr>
    </xdr:pic>
    <xdr:clientData/>
  </xdr:twoCellAnchor>
  <xdr:twoCellAnchor>
    <xdr:from>
      <xdr:col>6</xdr:col>
      <xdr:colOff>12700</xdr:colOff>
      <xdr:row>59</xdr:row>
      <xdr:rowOff>12700</xdr:rowOff>
    </xdr:from>
    <xdr:to>
      <xdr:col>6</xdr:col>
      <xdr:colOff>558800</xdr:colOff>
      <xdr:row>59</xdr:row>
      <xdr:rowOff>622300</xdr:rowOff>
    </xdr:to>
    <xdr:pic>
      <xdr:nvPicPr>
        <xdr:cNvPr id="206" name="Рисунок 205"/>
        <xdr:cNvPicPr>
          <a:picLocks noChangeAspect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6825" y="134267575"/>
          <a:ext cx="546100" cy="609600"/>
        </a:xfrm>
        <a:prstGeom prst="rect">
          <a:avLst/>
        </a:prstGeom>
      </xdr:spPr>
    </xdr:pic>
    <xdr:clientData/>
  </xdr:twoCellAnchor>
  <xdr:twoCellAnchor>
    <xdr:from>
      <xdr:col>6</xdr:col>
      <xdr:colOff>12700</xdr:colOff>
      <xdr:row>60</xdr:row>
      <xdr:rowOff>12700</xdr:rowOff>
    </xdr:from>
    <xdr:to>
      <xdr:col>6</xdr:col>
      <xdr:colOff>558800</xdr:colOff>
      <xdr:row>60</xdr:row>
      <xdr:rowOff>622300</xdr:rowOff>
    </xdr:to>
    <xdr:pic>
      <xdr:nvPicPr>
        <xdr:cNvPr id="207" name="Рисунок 206"/>
        <xdr:cNvPicPr>
          <a:picLocks noChangeAspect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6825" y="134896225"/>
          <a:ext cx="546100" cy="609600"/>
        </a:xfrm>
        <a:prstGeom prst="rect">
          <a:avLst/>
        </a:prstGeom>
      </xdr:spPr>
    </xdr:pic>
    <xdr:clientData/>
  </xdr:twoCellAnchor>
  <xdr:twoCellAnchor>
    <xdr:from>
      <xdr:col>6</xdr:col>
      <xdr:colOff>12700</xdr:colOff>
      <xdr:row>61</xdr:row>
      <xdr:rowOff>12700</xdr:rowOff>
    </xdr:from>
    <xdr:to>
      <xdr:col>6</xdr:col>
      <xdr:colOff>558800</xdr:colOff>
      <xdr:row>61</xdr:row>
      <xdr:rowOff>622300</xdr:rowOff>
    </xdr:to>
    <xdr:pic>
      <xdr:nvPicPr>
        <xdr:cNvPr id="208" name="Рисунок 207"/>
        <xdr:cNvPicPr>
          <a:picLocks noChangeAspect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6825" y="135524875"/>
          <a:ext cx="546100" cy="609600"/>
        </a:xfrm>
        <a:prstGeom prst="rect">
          <a:avLst/>
        </a:prstGeom>
      </xdr:spPr>
    </xdr:pic>
    <xdr:clientData/>
  </xdr:twoCellAnchor>
  <xdr:twoCellAnchor>
    <xdr:from>
      <xdr:col>6</xdr:col>
      <xdr:colOff>12700</xdr:colOff>
      <xdr:row>62</xdr:row>
      <xdr:rowOff>12700</xdr:rowOff>
    </xdr:from>
    <xdr:to>
      <xdr:col>6</xdr:col>
      <xdr:colOff>558800</xdr:colOff>
      <xdr:row>62</xdr:row>
      <xdr:rowOff>622300</xdr:rowOff>
    </xdr:to>
    <xdr:pic>
      <xdr:nvPicPr>
        <xdr:cNvPr id="209" name="Рисунок 208"/>
        <xdr:cNvPicPr>
          <a:picLocks noChangeAspect="1"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6825" y="136153525"/>
          <a:ext cx="546100" cy="609600"/>
        </a:xfrm>
        <a:prstGeom prst="rect">
          <a:avLst/>
        </a:prstGeom>
      </xdr:spPr>
    </xdr:pic>
    <xdr:clientData/>
  </xdr:twoCellAnchor>
  <xdr:twoCellAnchor>
    <xdr:from>
      <xdr:col>6</xdr:col>
      <xdr:colOff>12700</xdr:colOff>
      <xdr:row>63</xdr:row>
      <xdr:rowOff>12700</xdr:rowOff>
    </xdr:from>
    <xdr:to>
      <xdr:col>6</xdr:col>
      <xdr:colOff>558800</xdr:colOff>
      <xdr:row>63</xdr:row>
      <xdr:rowOff>622300</xdr:rowOff>
    </xdr:to>
    <xdr:pic>
      <xdr:nvPicPr>
        <xdr:cNvPr id="215" name="Рисунок 214"/>
        <xdr:cNvPicPr>
          <a:picLocks noChangeAspect="1"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6825" y="139925425"/>
          <a:ext cx="546100" cy="609600"/>
        </a:xfrm>
        <a:prstGeom prst="rect">
          <a:avLst/>
        </a:prstGeom>
      </xdr:spPr>
    </xdr:pic>
    <xdr:clientData/>
  </xdr:twoCellAnchor>
  <xdr:twoCellAnchor editAs="oneCell">
    <xdr:from>
      <xdr:col>2</xdr:col>
      <xdr:colOff>1219200</xdr:colOff>
      <xdr:row>0</xdr:row>
      <xdr:rowOff>38100</xdr:rowOff>
    </xdr:from>
    <xdr:to>
      <xdr:col>3</xdr:col>
      <xdr:colOff>2381250</xdr:colOff>
      <xdr:row>3</xdr:row>
      <xdr:rowOff>41043</xdr:rowOff>
    </xdr:to>
    <xdr:pic>
      <xdr:nvPicPr>
        <xdr:cNvPr id="57" name="Рисунок 56"/>
        <xdr:cNvPicPr>
          <a:picLocks noChangeAspect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38100"/>
          <a:ext cx="3486150" cy="10125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7flowers.ru/catalog/Poland/Klematis/Helios.jpg" TargetMode="External"/><Relationship Id="rId18" Type="http://schemas.openxmlformats.org/officeDocument/2006/relationships/hyperlink" Target="http://www.7flowers.ru/catalog/Poland/Klematis/Heather-Herschell.jpg" TargetMode="External"/><Relationship Id="rId26" Type="http://schemas.openxmlformats.org/officeDocument/2006/relationships/hyperlink" Target="http://www.7flowers.ru/catalog/Open_ground/container/hanging/poland/Clematis_integrifolia_Olgae.jpg" TargetMode="External"/><Relationship Id="rId39" Type="http://schemas.openxmlformats.org/officeDocument/2006/relationships/hyperlink" Target="http://www.7flowers.ru/catalog/Poland/Klematis/Clematis_GT_Princess_Diana.jpg" TargetMode="External"/><Relationship Id="rId21" Type="http://schemas.openxmlformats.org/officeDocument/2006/relationships/hyperlink" Target="http://www.7flowers.ru/catalog/Poland/Klematis/Sizaia-Ptitsa.jpg" TargetMode="External"/><Relationship Id="rId34" Type="http://schemas.openxmlformats.org/officeDocument/2006/relationships/hyperlink" Target="http://www.7flowers.ru/catalog/Poland/Klematis/clematis_jiska.jpg" TargetMode="External"/><Relationship Id="rId7" Type="http://schemas.openxmlformats.org/officeDocument/2006/relationships/hyperlink" Target="http://www.7flowers.ru/catalog/Poland/Klematis/Purple-Dream.jpg" TargetMode="External"/><Relationship Id="rId2" Type="http://schemas.openxmlformats.org/officeDocument/2006/relationships/hyperlink" Target="http://www.7flowers.ru/catalog/Poland/Klematis/Ballet-Skirt.jpg" TargetMode="External"/><Relationship Id="rId16" Type="http://schemas.openxmlformats.org/officeDocument/2006/relationships/hyperlink" Target="http://www.7flowers.ru/catalog/Poland/Klematis/Sir-Trevor-Lawrence.jpg" TargetMode="External"/><Relationship Id="rId20" Type="http://schemas.openxmlformats.org/officeDocument/2006/relationships/hyperlink" Target="http://www.7flowers.ru/catalog/Poland/Klematis/Inspiration.jpg" TargetMode="External"/><Relationship Id="rId29" Type="http://schemas.openxmlformats.org/officeDocument/2006/relationships/hyperlink" Target="http://www.7flowers.ru/catalog/Poland/Klematis/Clematis-A-G.Lagoon.jpg" TargetMode="External"/><Relationship Id="rId41" Type="http://schemas.openxmlformats.org/officeDocument/2006/relationships/drawing" Target="../drawings/drawing1.xml"/><Relationship Id="rId1" Type="http://schemas.openxmlformats.org/officeDocument/2006/relationships/hyperlink" Target="http://www.7flowers.ru/catalog/Poland/Klematis/Albina-Plena.jpg" TargetMode="External"/><Relationship Id="rId6" Type="http://schemas.openxmlformats.org/officeDocument/2006/relationships/hyperlink" Target="http://www.7flowers.ru/catalog/Poland/Klematis/Lemon-Dream.jpg" TargetMode="External"/><Relationship Id="rId11" Type="http://schemas.openxmlformats.org/officeDocument/2006/relationships/hyperlink" Target="http://www.7flowers.ru/catalog/Poland/Klematis/Aureolin-2.jpg" TargetMode="External"/><Relationship Id="rId24" Type="http://schemas.openxmlformats.org/officeDocument/2006/relationships/hyperlink" Target="http://www.7flowers.ru/catalog/Open_ground/container/hanging/poland/Clematis_integrifolia_Hanajima_K1.jpg" TargetMode="External"/><Relationship Id="rId32" Type="http://schemas.openxmlformats.org/officeDocument/2006/relationships/hyperlink" Target="http://www.7flowers.ru/catalog/Poland/Klematis/Clematis_Pamiat_Serdtsa.jpg" TargetMode="External"/><Relationship Id="rId37" Type="http://schemas.openxmlformats.org/officeDocument/2006/relationships/hyperlink" Target="http://www.7flowers.ru/catalog/Poland/Klematis/Clematis-Happy-diana.jpg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://www.7flowers.ru/catalog/Poland/Klematis/Lemon-Beauty.jpg" TargetMode="External"/><Relationship Id="rId15" Type="http://schemas.openxmlformats.org/officeDocument/2006/relationships/hyperlink" Target="http://www.7flowers.ru/catalog/Poland/Klematis/Duchess-of-Albany.jpg" TargetMode="External"/><Relationship Id="rId23" Type="http://schemas.openxmlformats.org/officeDocument/2006/relationships/hyperlink" Target="http://www.7flowers.ru/catalog/Open_ground/container/hanging/poland/Arabella.jpg" TargetMode="External"/><Relationship Id="rId28" Type="http://schemas.openxmlformats.org/officeDocument/2006/relationships/hyperlink" Target="http://www.7flowers.ru/catalog/Open_ground/container/hanging/poland/Ryuan.jpg" TargetMode="External"/><Relationship Id="rId36" Type="http://schemas.openxmlformats.org/officeDocument/2006/relationships/hyperlink" Target="http://www.7flowers.ru/catalog/Poland/Klematis/Clematis-A-G.White-Swan.jpg" TargetMode="External"/><Relationship Id="rId10" Type="http://schemas.openxmlformats.org/officeDocument/2006/relationships/hyperlink" Target="http://www.7flowers.ru/catalog/Poland/Klematis/Anita.jpg" TargetMode="External"/><Relationship Id="rId19" Type="http://schemas.openxmlformats.org/officeDocument/2006/relationships/hyperlink" Target="http://www.7flowers.ru/catalog/Poland/Klematis/Hakuree.jpg" TargetMode="External"/><Relationship Id="rId31" Type="http://schemas.openxmlformats.org/officeDocument/2006/relationships/hyperlink" Target="http://www.7flowers.ru/catalog/Poland/Klematis/clematis_blue_sensation.jpg" TargetMode="External"/><Relationship Id="rId4" Type="http://schemas.openxmlformats.org/officeDocument/2006/relationships/hyperlink" Target="http://www.7flowers.ru/catalog/Poland/Klematis/Janny.jpg" TargetMode="External"/><Relationship Id="rId9" Type="http://schemas.openxmlformats.org/officeDocument/2006/relationships/hyperlink" Target="http://www.7flowers.ru/catalog/Poland/Klematis/Sweet-Summer-Love.jpg" TargetMode="External"/><Relationship Id="rId14" Type="http://schemas.openxmlformats.org/officeDocument/2006/relationships/hyperlink" Target="http://www.7flowers.ru/catalog/Poland/Klematis/Lambton-Park.jpg" TargetMode="External"/><Relationship Id="rId22" Type="http://schemas.openxmlformats.org/officeDocument/2006/relationships/hyperlink" Target="http://www.7flowers.ru/catalog/Open_ground/container/hanging/poland/Gravetye_Beauty.jpg" TargetMode="External"/><Relationship Id="rId27" Type="http://schemas.openxmlformats.org/officeDocument/2006/relationships/hyperlink" Target="http://www.7flowers.ru/catalog/Open_ground/container/hanging/poland/Rouguchi.jpg" TargetMode="External"/><Relationship Id="rId30" Type="http://schemas.openxmlformats.org/officeDocument/2006/relationships/hyperlink" Target="http://www.7flowers.ru/catalog/Poland/Klematis/_Clematis_PinkDwarf.jpg" TargetMode="External"/><Relationship Id="rId35" Type="http://schemas.openxmlformats.org/officeDocument/2006/relationships/hyperlink" Target="http://www.7flowers.ru/catalog/Poland/Klematis/clematis_early_snow.jpg" TargetMode="External"/><Relationship Id="rId8" Type="http://schemas.openxmlformats.org/officeDocument/2006/relationships/hyperlink" Target="http://www.7flowers.ru/catalog/Poland/Klematis/Stolwijk-Gold.jpg" TargetMode="External"/><Relationship Id="rId3" Type="http://schemas.openxmlformats.org/officeDocument/2006/relationships/hyperlink" Target="http://www.7flowers.ru/catalog/Poland/Klematis/Cecile.jpg" TargetMode="External"/><Relationship Id="rId12" Type="http://schemas.openxmlformats.org/officeDocument/2006/relationships/hyperlink" Target="http://www.7flowers.ru/catalog/Poland/Klematis/Bill-MacKenzie.jpg" TargetMode="External"/><Relationship Id="rId17" Type="http://schemas.openxmlformats.org/officeDocument/2006/relationships/hyperlink" Target="http://www.7flowers.ru/catalog/Poland/Klematis/Bluish-Violet.jpg" TargetMode="External"/><Relationship Id="rId25" Type="http://schemas.openxmlformats.org/officeDocument/2006/relationships/hyperlink" Target="http://www.7flowers.ru/catalog/Open_ground/container/hanging/poland/Juuli.jpg" TargetMode="External"/><Relationship Id="rId33" Type="http://schemas.openxmlformats.org/officeDocument/2006/relationships/hyperlink" Target="http://www.7flowers.ru/catalog/Poland/Klematis/Frankie-2.jpg" TargetMode="External"/><Relationship Id="rId38" Type="http://schemas.openxmlformats.org/officeDocument/2006/relationships/hyperlink" Target="http://www.7flowers.ru/catalog/Poland/Klematis/clematis_sophie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65"/>
  <sheetViews>
    <sheetView showGridLines="0" tabSelected="1" view="pageBreakPreview" zoomScaleNormal="100" zoomScaleSheetLayoutView="100" workbookViewId="0">
      <selection activeCell="D10" sqref="D10"/>
    </sheetView>
  </sheetViews>
  <sheetFormatPr defaultRowHeight="15.75" customHeight="1"/>
  <cols>
    <col min="1" max="1" width="16.28515625" style="39" customWidth="1"/>
    <col min="2" max="2" width="21.140625" style="39" customWidth="1"/>
    <col min="3" max="3" width="34.85546875" style="4" customWidth="1"/>
    <col min="4" max="4" width="41.7109375" style="1" customWidth="1"/>
    <col min="5" max="5" width="6.28515625" style="2" customWidth="1"/>
    <col min="6" max="6" width="6.140625" style="2" customWidth="1"/>
    <col min="7" max="7" width="9.7109375" style="2" customWidth="1"/>
    <col min="8" max="8" width="9.7109375" style="4" customWidth="1"/>
    <col min="9" max="9" width="9.7109375" style="18" customWidth="1"/>
    <col min="10" max="10" width="11.28515625" style="4" customWidth="1"/>
    <col min="11" max="16384" width="9.140625" style="4"/>
  </cols>
  <sheetData>
    <row r="3" spans="1:10" ht="48" customHeight="1"/>
    <row r="4" spans="1:10" ht="28.5" customHeight="1">
      <c r="A4" s="38" t="s">
        <v>75</v>
      </c>
      <c r="B4" s="38"/>
      <c r="C4" s="38"/>
      <c r="D4" s="38"/>
      <c r="E4" s="38"/>
      <c r="F4" s="38"/>
      <c r="G4" s="38"/>
      <c r="H4" s="38"/>
      <c r="I4" s="38"/>
      <c r="J4" s="38"/>
    </row>
    <row r="5" spans="1:10" s="26" customFormat="1" ht="20.25" customHeight="1">
      <c r="A5" s="40" t="s">
        <v>70</v>
      </c>
      <c r="B5" s="40"/>
      <c r="C5" s="22"/>
      <c r="D5" s="23"/>
      <c r="E5" s="23"/>
      <c r="F5" s="23"/>
      <c r="G5" s="24"/>
      <c r="H5" s="25"/>
    </row>
    <row r="6" spans="1:10" s="26" customFormat="1" ht="18" customHeight="1">
      <c r="A6" s="40" t="s">
        <v>71</v>
      </c>
      <c r="B6" s="40"/>
      <c r="C6" s="22"/>
      <c r="D6" s="23"/>
      <c r="E6" s="23"/>
      <c r="F6" s="23"/>
      <c r="G6" s="24"/>
      <c r="H6" s="25"/>
    </row>
    <row r="7" spans="1:10" s="30" customFormat="1" ht="12.75">
      <c r="A7" s="41" t="s">
        <v>77</v>
      </c>
      <c r="B7" s="42"/>
      <c r="C7" s="27"/>
      <c r="D7" s="27"/>
      <c r="E7" s="27"/>
      <c r="F7" s="27"/>
      <c r="G7" s="28"/>
      <c r="H7" s="29"/>
    </row>
    <row r="8" spans="1:10" ht="12.75">
      <c r="A8" s="43"/>
      <c r="B8" s="44"/>
      <c r="C8" s="1"/>
      <c r="D8" s="2"/>
      <c r="F8" s="3"/>
      <c r="G8" s="3"/>
      <c r="I8" s="4"/>
    </row>
    <row r="9" spans="1:10" ht="18" customHeight="1">
      <c r="A9" s="43"/>
      <c r="B9" s="45" t="s">
        <v>72</v>
      </c>
      <c r="C9" s="31"/>
      <c r="D9" s="4"/>
      <c r="E9" s="4"/>
      <c r="F9" s="3"/>
      <c r="G9" s="3"/>
      <c r="I9" s="4"/>
    </row>
    <row r="10" spans="1:10" ht="18" customHeight="1">
      <c r="A10" s="43"/>
      <c r="B10" s="45" t="s">
        <v>73</v>
      </c>
      <c r="C10" s="31"/>
      <c r="D10" s="4"/>
      <c r="E10" s="4"/>
      <c r="F10" s="3"/>
      <c r="G10" s="3"/>
      <c r="I10" s="4"/>
    </row>
    <row r="11" spans="1:10" ht="18" customHeight="1" thickBot="1">
      <c r="A11" s="43"/>
      <c r="B11" s="45" t="s">
        <v>74</v>
      </c>
      <c r="C11" s="31"/>
      <c r="D11" s="4"/>
      <c r="E11" s="4"/>
      <c r="F11" s="3"/>
      <c r="G11" s="3"/>
      <c r="I11" s="4"/>
    </row>
    <row r="12" spans="1:10" s="5" customFormat="1" ht="39" customHeight="1" thickBot="1">
      <c r="A12" s="46" t="s">
        <v>52</v>
      </c>
      <c r="B12" s="46" t="s">
        <v>50</v>
      </c>
      <c r="C12" s="11" t="s">
        <v>24</v>
      </c>
      <c r="D12" s="11" t="s">
        <v>25</v>
      </c>
      <c r="E12" s="11" t="s">
        <v>2</v>
      </c>
      <c r="F12" s="11" t="s">
        <v>0</v>
      </c>
      <c r="G12" s="11"/>
      <c r="H12" s="11"/>
      <c r="I12" s="17" t="s">
        <v>69</v>
      </c>
      <c r="J12" s="12" t="s">
        <v>1</v>
      </c>
    </row>
    <row r="13" spans="1:10" s="5" customFormat="1" ht="15.75" customHeight="1">
      <c r="A13" s="47"/>
      <c r="B13" s="47"/>
      <c r="C13" s="9"/>
      <c r="D13" s="6" t="s">
        <v>23</v>
      </c>
      <c r="E13" s="10"/>
      <c r="F13" s="10"/>
      <c r="G13" s="10"/>
      <c r="H13" s="7"/>
      <c r="I13" s="19"/>
      <c r="J13" s="8"/>
    </row>
    <row r="14" spans="1:10" s="5" customFormat="1" ht="50.1" customHeight="1">
      <c r="A14" s="48" t="s">
        <v>51</v>
      </c>
      <c r="B14" s="48" t="s">
        <v>53</v>
      </c>
      <c r="C14" s="14" t="s">
        <v>26</v>
      </c>
      <c r="D14" s="16" t="str">
        <f>HYPERLINK("https://www.7flowers.ru/catalog/Photo/Fix barcode/5100000002524.", "Клематис альпийский Альбина Плена")</f>
        <v>Клематис альпийский Альбина Плена</v>
      </c>
      <c r="E14" s="13" t="s">
        <v>43</v>
      </c>
      <c r="F14" s="13" t="s">
        <v>48</v>
      </c>
      <c r="G14" s="13"/>
      <c r="H14" s="20">
        <v>682</v>
      </c>
      <c r="I14" s="21"/>
      <c r="J14" s="15">
        <f>H14*I14</f>
        <v>0</v>
      </c>
    </row>
    <row r="15" spans="1:10" s="5" customFormat="1" ht="50.1" customHeight="1">
      <c r="A15" s="48" t="s">
        <v>51</v>
      </c>
      <c r="B15" s="48" t="s">
        <v>53</v>
      </c>
      <c r="C15" s="14" t="s">
        <v>27</v>
      </c>
      <c r="D15" s="16" t="str">
        <f>HYPERLINK("https://www.7flowers.ru/catalog/Photo/Fix barcode/5100000002525.", "Клематис альпийский Балет Скирт")</f>
        <v>Клематис альпийский Балет Скирт</v>
      </c>
      <c r="E15" s="13" t="s">
        <v>43</v>
      </c>
      <c r="F15" s="13" t="s">
        <v>48</v>
      </c>
      <c r="G15" s="13"/>
      <c r="H15" s="20">
        <v>630</v>
      </c>
      <c r="I15" s="21"/>
      <c r="J15" s="15">
        <f t="shared" ref="J15:J64" si="0">H15*I15</f>
        <v>0</v>
      </c>
    </row>
    <row r="16" spans="1:10" s="5" customFormat="1" ht="50.1" customHeight="1">
      <c r="A16" s="48" t="s">
        <v>51</v>
      </c>
      <c r="B16" s="48" t="s">
        <v>53</v>
      </c>
      <c r="C16" s="14" t="s">
        <v>28</v>
      </c>
      <c r="D16" s="16" t="str">
        <f>HYPERLINK("https://www.7flowers.ru/catalog/Photo/Fix barcode/5100000002526.", "Клематис альпийский Сесиль")</f>
        <v>Клематис альпийский Сесиль</v>
      </c>
      <c r="E16" s="13" t="s">
        <v>43</v>
      </c>
      <c r="F16" s="13" t="s">
        <v>48</v>
      </c>
      <c r="G16" s="13"/>
      <c r="H16" s="20">
        <v>630</v>
      </c>
      <c r="I16" s="21"/>
      <c r="J16" s="15">
        <f t="shared" si="0"/>
        <v>0</v>
      </c>
    </row>
    <row r="17" spans="1:10" s="5" customFormat="1" ht="50.1" customHeight="1">
      <c r="A17" s="48" t="s">
        <v>51</v>
      </c>
      <c r="B17" s="48" t="s">
        <v>53</v>
      </c>
      <c r="C17" s="14" t="s">
        <v>60</v>
      </c>
      <c r="D17" s="16" t="str">
        <f>HYPERLINK("https://www.7flowers.ru/catalog/Photo/Fix barcode/5100000014104.jpg", "Клематис альпийский Франсис Ривис")</f>
        <v>Клематис альпийский Франсис Ривис</v>
      </c>
      <c r="E17" s="13" t="s">
        <v>43</v>
      </c>
      <c r="F17" s="13" t="s">
        <v>48</v>
      </c>
      <c r="G17" s="13"/>
      <c r="H17" s="20">
        <v>630</v>
      </c>
      <c r="I17" s="21"/>
      <c r="J17" s="15">
        <f t="shared" si="0"/>
        <v>0</v>
      </c>
    </row>
    <row r="18" spans="1:10" s="5" customFormat="1" ht="50.1" customHeight="1">
      <c r="A18" s="48" t="s">
        <v>51</v>
      </c>
      <c r="B18" s="48" t="s">
        <v>53</v>
      </c>
      <c r="C18" s="14" t="s">
        <v>37</v>
      </c>
      <c r="D18" s="16" t="str">
        <f>HYPERLINK("https://www.7flowers.ru/catalog/Photo/Fix barcode/5100000002528.", "Клематис альпийский Френки")</f>
        <v>Клематис альпийский Френки</v>
      </c>
      <c r="E18" s="13" t="s">
        <v>43</v>
      </c>
      <c r="F18" s="13" t="s">
        <v>48</v>
      </c>
      <c r="G18" s="13"/>
      <c r="H18" s="20">
        <v>630</v>
      </c>
      <c r="I18" s="21"/>
      <c r="J18" s="15">
        <f t="shared" si="0"/>
        <v>0</v>
      </c>
    </row>
    <row r="19" spans="1:10" s="5" customFormat="1" ht="50.1" customHeight="1">
      <c r="A19" s="48" t="s">
        <v>51</v>
      </c>
      <c r="B19" s="48" t="s">
        <v>53</v>
      </c>
      <c r="C19" s="14" t="s">
        <v>29</v>
      </c>
      <c r="D19" s="16" t="str">
        <f>HYPERLINK("https://www.7flowers.ru/catalog/Photo/Fix barcode/5100000002529.", "Клематис альпийский Дженни")</f>
        <v>Клематис альпийский Дженни</v>
      </c>
      <c r="E19" s="13" t="s">
        <v>43</v>
      </c>
      <c r="F19" s="13" t="s">
        <v>48</v>
      </c>
      <c r="G19" s="13"/>
      <c r="H19" s="20">
        <v>682</v>
      </c>
      <c r="I19" s="21"/>
      <c r="J19" s="15">
        <f t="shared" si="0"/>
        <v>0</v>
      </c>
    </row>
    <row r="20" spans="1:10" s="5" customFormat="1" ht="50.1" customHeight="1">
      <c r="A20" s="48" t="s">
        <v>51</v>
      </c>
      <c r="B20" s="48" t="s">
        <v>53</v>
      </c>
      <c r="C20" s="14" t="s">
        <v>38</v>
      </c>
      <c r="D20" s="16" t="str">
        <f>HYPERLINK("https://www.7flowers.ru/catalog/Photo/Fix barcode/5100000002530.", "Клематис альпийский Иска")</f>
        <v>Клематис альпийский Иска</v>
      </c>
      <c r="E20" s="13" t="s">
        <v>43</v>
      </c>
      <c r="F20" s="13" t="s">
        <v>48</v>
      </c>
      <c r="G20" s="13"/>
      <c r="H20" s="20">
        <v>630</v>
      </c>
      <c r="I20" s="21"/>
      <c r="J20" s="15">
        <f t="shared" si="0"/>
        <v>0</v>
      </c>
    </row>
    <row r="21" spans="1:10" s="5" customFormat="1" ht="50.1" customHeight="1">
      <c r="A21" s="48" t="s">
        <v>51</v>
      </c>
      <c r="B21" s="48" t="s">
        <v>53</v>
      </c>
      <c r="C21" s="14" t="s">
        <v>30</v>
      </c>
      <c r="D21" s="16" t="str">
        <f>HYPERLINK("https://www.7flowers.ru/catalog/Photo/Fix barcode/5100000002531.", "Клематис альпийский Лагуна")</f>
        <v>Клематис альпийский Лагуна</v>
      </c>
      <c r="E21" s="13" t="s">
        <v>43</v>
      </c>
      <c r="F21" s="13" t="s">
        <v>48</v>
      </c>
      <c r="G21" s="13"/>
      <c r="H21" s="20">
        <v>630</v>
      </c>
      <c r="I21" s="21"/>
      <c r="J21" s="15">
        <f t="shared" si="0"/>
        <v>0</v>
      </c>
    </row>
    <row r="22" spans="1:10" s="5" customFormat="1" ht="50.1" customHeight="1">
      <c r="A22" s="48" t="s">
        <v>54</v>
      </c>
      <c r="B22" s="48" t="s">
        <v>53</v>
      </c>
      <c r="C22" s="14" t="s">
        <v>31</v>
      </c>
      <c r="D22" s="16" t="str">
        <f>HYPERLINK("https://www.7flowers.ru/catalog/Photo/Fix barcode/5100000002532.", "Клематис альпийский Лемон Бьюти")</f>
        <v>Клематис альпийский Лемон Бьюти</v>
      </c>
      <c r="E22" s="13" t="s">
        <v>43</v>
      </c>
      <c r="F22" s="13" t="s">
        <v>48</v>
      </c>
      <c r="G22" s="13"/>
      <c r="H22" s="20">
        <v>682</v>
      </c>
      <c r="I22" s="21"/>
      <c r="J22" s="15">
        <f t="shared" si="0"/>
        <v>0</v>
      </c>
    </row>
    <row r="23" spans="1:10" s="5" customFormat="1" ht="50.1" customHeight="1">
      <c r="A23" s="48" t="s">
        <v>54</v>
      </c>
      <c r="B23" s="48" t="s">
        <v>53</v>
      </c>
      <c r="C23" s="14" t="s">
        <v>32</v>
      </c>
      <c r="D23" s="16" t="str">
        <f>HYPERLINK("https://www.7flowers.ru/catalog/Photo/Fix barcode/5100000002533.", "Клематис альпийский Лемон Дрим")</f>
        <v>Клематис альпийский Лемон Дрим</v>
      </c>
      <c r="E23" s="13" t="s">
        <v>43</v>
      </c>
      <c r="F23" s="13" t="s">
        <v>48</v>
      </c>
      <c r="G23" s="13"/>
      <c r="H23" s="20">
        <v>682</v>
      </c>
      <c r="I23" s="21"/>
      <c r="J23" s="15">
        <f t="shared" si="0"/>
        <v>0</v>
      </c>
    </row>
    <row r="24" spans="1:10" s="5" customFormat="1" ht="50.1" customHeight="1">
      <c r="A24" s="48" t="s">
        <v>51</v>
      </c>
      <c r="B24" s="48" t="s">
        <v>53</v>
      </c>
      <c r="C24" s="14" t="s">
        <v>63</v>
      </c>
      <c r="D24" s="16" t="str">
        <f>HYPERLINK("https://www.7flowers.ru/catalog/Photo/Fix barcode/5100000014105.jpg", "Клематис альпийский Mайдуэлл Холл")</f>
        <v>Клематис альпийский Mайдуэлл Холл</v>
      </c>
      <c r="E24" s="13" t="s">
        <v>43</v>
      </c>
      <c r="F24" s="13" t="s">
        <v>48</v>
      </c>
      <c r="G24" s="13"/>
      <c r="H24" s="20">
        <v>630</v>
      </c>
      <c r="I24" s="21"/>
      <c r="J24" s="15">
        <f t="shared" si="0"/>
        <v>0</v>
      </c>
    </row>
    <row r="25" spans="1:10" s="5" customFormat="1" ht="50.1" customHeight="1">
      <c r="A25" s="48" t="s">
        <v>51</v>
      </c>
      <c r="B25" s="48" t="s">
        <v>53</v>
      </c>
      <c r="C25" s="14" t="s">
        <v>65</v>
      </c>
      <c r="D25" s="16" t="str">
        <f>HYPERLINK("https://www.7flowers.ru/catalog/Photo/Fix barcode/5100000002534.jpg", "Клематис альпийский Маркхамс Пинк")</f>
        <v>Клематис альпийский Маркхамс Пинк</v>
      </c>
      <c r="E25" s="13" t="s">
        <v>43</v>
      </c>
      <c r="F25" s="13" t="s">
        <v>48</v>
      </c>
      <c r="G25" s="13"/>
      <c r="H25" s="20">
        <v>630</v>
      </c>
      <c r="I25" s="21"/>
      <c r="J25" s="15">
        <f t="shared" si="0"/>
        <v>0</v>
      </c>
    </row>
    <row r="26" spans="1:10" s="5" customFormat="1" ht="50.1" customHeight="1">
      <c r="A26" s="48" t="s">
        <v>54</v>
      </c>
      <c r="B26" s="48" t="s">
        <v>53</v>
      </c>
      <c r="C26" s="14" t="s">
        <v>39</v>
      </c>
      <c r="D26" s="16" t="str">
        <f>HYPERLINK("https://www.7flowers.ru/catalog/Photo/Fix barcode/5100000002536.", "Клематис альпийский Пинк Дрим")</f>
        <v>Клематис альпийский Пинк Дрим</v>
      </c>
      <c r="E26" s="13" t="s">
        <v>43</v>
      </c>
      <c r="F26" s="13" t="s">
        <v>48</v>
      </c>
      <c r="G26" s="13"/>
      <c r="H26" s="20">
        <v>682</v>
      </c>
      <c r="I26" s="21"/>
      <c r="J26" s="15">
        <f t="shared" si="0"/>
        <v>0</v>
      </c>
    </row>
    <row r="27" spans="1:10" s="5" customFormat="1" ht="50.1" customHeight="1">
      <c r="A27" s="48" t="s">
        <v>51</v>
      </c>
      <c r="B27" s="48" t="s">
        <v>53</v>
      </c>
      <c r="C27" s="14" t="s">
        <v>66</v>
      </c>
      <c r="D27" s="16" t="str">
        <f>HYPERLINK("https://www.7flowers.ru/catalog/Photo/Fix barcode/5100000002537.jpg", "Клематис альпийский Пинк Фламинго")</f>
        <v>Клематис альпийский Пинк Фламинго</v>
      </c>
      <c r="E27" s="13" t="s">
        <v>43</v>
      </c>
      <c r="F27" s="13" t="s">
        <v>48</v>
      </c>
      <c r="G27" s="13"/>
      <c r="H27" s="20">
        <v>630</v>
      </c>
      <c r="I27" s="21"/>
      <c r="J27" s="15">
        <f t="shared" si="0"/>
        <v>0</v>
      </c>
    </row>
    <row r="28" spans="1:10" s="5" customFormat="1" ht="50.1" customHeight="1">
      <c r="A28" s="48" t="s">
        <v>54</v>
      </c>
      <c r="B28" s="48" t="s">
        <v>53</v>
      </c>
      <c r="C28" s="14" t="s">
        <v>33</v>
      </c>
      <c r="D28" s="16" t="str">
        <f>HYPERLINK("https://www.7flowers.ru/catalog/Photo/Fix barcode/5100000002539.", "Клематис альпийский Пёрпл Дрим")</f>
        <v>Клематис альпийский Пёрпл Дрим</v>
      </c>
      <c r="E28" s="13" t="s">
        <v>43</v>
      </c>
      <c r="F28" s="13" t="s">
        <v>48</v>
      </c>
      <c r="G28" s="13"/>
      <c r="H28" s="20">
        <v>682</v>
      </c>
      <c r="I28" s="21"/>
      <c r="J28" s="15">
        <f t="shared" si="0"/>
        <v>0</v>
      </c>
    </row>
    <row r="29" spans="1:10" s="5" customFormat="1" ht="50.1" customHeight="1">
      <c r="A29" s="48" t="s">
        <v>51</v>
      </c>
      <c r="B29" s="48" t="s">
        <v>53</v>
      </c>
      <c r="C29" s="14" t="s">
        <v>34</v>
      </c>
      <c r="D29" s="16" t="str">
        <f>HYPERLINK("https://www.7flowers.ru/catalog/Photo/Fix barcode/5100000002541.", "Клематис альпийский Стольвик Голд")</f>
        <v>Клематис альпийский Стольвик Голд</v>
      </c>
      <c r="E29" s="13" t="s">
        <v>43</v>
      </c>
      <c r="F29" s="13" t="s">
        <v>48</v>
      </c>
      <c r="G29" s="13"/>
      <c r="H29" s="20">
        <v>682</v>
      </c>
      <c r="I29" s="21"/>
      <c r="J29" s="15">
        <f t="shared" si="0"/>
        <v>0</v>
      </c>
    </row>
    <row r="30" spans="1:10" s="5" customFormat="1" ht="50.1" customHeight="1">
      <c r="A30" s="48" t="s">
        <v>51</v>
      </c>
      <c r="B30" s="48" t="s">
        <v>53</v>
      </c>
      <c r="C30" s="14" t="s">
        <v>40</v>
      </c>
      <c r="D30" s="16" t="str">
        <f>HYPERLINK("https://www.7flowers.ru/catalog/Photo/Fix barcode/5100000002542.", "Клематис альпийский Уайт Свон")</f>
        <v>Клематис альпийский Уайт Свон</v>
      </c>
      <c r="E30" s="13" t="s">
        <v>43</v>
      </c>
      <c r="F30" s="13" t="s">
        <v>48</v>
      </c>
      <c r="G30" s="13"/>
      <c r="H30" s="20">
        <v>630</v>
      </c>
      <c r="I30" s="21"/>
      <c r="J30" s="15">
        <f t="shared" si="0"/>
        <v>0</v>
      </c>
    </row>
    <row r="31" spans="1:10" s="5" customFormat="1" ht="50.1" customHeight="1">
      <c r="A31" s="48" t="s">
        <v>56</v>
      </c>
      <c r="B31" s="48" t="s">
        <v>57</v>
      </c>
      <c r="C31" s="14" t="s">
        <v>44</v>
      </c>
      <c r="D31" s="16" t="str">
        <f>HYPERLINK("https://www.7flowers.ru/catalog/Photo/Fix barcode/5100000002546.", "Клематис жгучий Эрли Сноу")</f>
        <v>Клематис жгучий Эрли Сноу</v>
      </c>
      <c r="E31" s="13" t="s">
        <v>43</v>
      </c>
      <c r="F31" s="13" t="s">
        <v>48</v>
      </c>
      <c r="G31" s="13"/>
      <c r="H31" s="20">
        <v>630</v>
      </c>
      <c r="I31" s="21"/>
      <c r="J31" s="15">
        <f t="shared" si="0"/>
        <v>0</v>
      </c>
    </row>
    <row r="32" spans="1:10" s="5" customFormat="1" ht="50.1" customHeight="1">
      <c r="A32" s="48" t="s">
        <v>58</v>
      </c>
      <c r="B32" s="48" t="s">
        <v>55</v>
      </c>
      <c r="C32" s="14" t="s">
        <v>41</v>
      </c>
      <c r="D32" s="16" t="str">
        <f>HYPERLINK("https://www.7flowers.ru/catalog/Photo/Fix barcode/5100000002547.", "Клематис жгучий Суит Саммер Лав")</f>
        <v>Клематис жгучий Суит Саммер Лав</v>
      </c>
      <c r="E32" s="13" t="s">
        <v>43</v>
      </c>
      <c r="F32" s="13" t="s">
        <v>48</v>
      </c>
      <c r="G32" s="13"/>
      <c r="H32" s="20">
        <v>682</v>
      </c>
      <c r="I32" s="21"/>
      <c r="J32" s="15">
        <f t="shared" si="0"/>
        <v>0</v>
      </c>
    </row>
    <row r="33" spans="1:10" s="5" customFormat="1" ht="50.1" customHeight="1">
      <c r="A33" s="48" t="s">
        <v>51</v>
      </c>
      <c r="B33" s="48" t="s">
        <v>55</v>
      </c>
      <c r="C33" s="14" t="s">
        <v>67</v>
      </c>
      <c r="D33" s="16" t="str">
        <f>HYPERLINK("https://www.7flowers.ru/catalog/Photo/Fix barcode/5100000014150.jpg", "Клематис борщевиколистный Праекокс")</f>
        <v>Клематис борщевиколистный Праекокс</v>
      </c>
      <c r="E33" s="13" t="s">
        <v>43</v>
      </c>
      <c r="F33" s="13" t="s">
        <v>48</v>
      </c>
      <c r="G33" s="13"/>
      <c r="H33" s="20">
        <v>630</v>
      </c>
      <c r="I33" s="21"/>
      <c r="J33" s="15">
        <f t="shared" si="0"/>
        <v>0</v>
      </c>
    </row>
    <row r="34" spans="1:10" s="5" customFormat="1" ht="50.1" customHeight="1">
      <c r="A34" s="48" t="s">
        <v>54</v>
      </c>
      <c r="B34" s="48" t="s">
        <v>55</v>
      </c>
      <c r="C34" s="14" t="s">
        <v>42</v>
      </c>
      <c r="D34" s="16" t="str">
        <f>HYPERLINK("https://www.7flowers.ru/catalog/Photo/Fix barcode/5100000002550.", "Клематис борщевиколистный Пинк Дварф")</f>
        <v>Клематис борщевиколистный Пинк Дварф</v>
      </c>
      <c r="E34" s="13" t="s">
        <v>43</v>
      </c>
      <c r="F34" s="13" t="s">
        <v>48</v>
      </c>
      <c r="G34" s="13"/>
      <c r="H34" s="20">
        <v>682</v>
      </c>
      <c r="I34" s="21"/>
      <c r="J34" s="15">
        <f t="shared" si="0"/>
        <v>0</v>
      </c>
    </row>
    <row r="35" spans="1:10" s="5" customFormat="1" ht="50.1" customHeight="1">
      <c r="A35" s="48" t="s">
        <v>54</v>
      </c>
      <c r="B35" s="48" t="s">
        <v>55</v>
      </c>
      <c r="C35" s="14" t="s">
        <v>36</v>
      </c>
      <c r="D35" s="16" t="str">
        <f>HYPERLINK("https://www.7flowers.ru/catalog/Photo/Fix barcode/5100000002688.jpg", "Клематис цельнолистный Алёнушка")</f>
        <v>Клематис цельнолистный Алёнушка</v>
      </c>
      <c r="E35" s="13" t="s">
        <v>43</v>
      </c>
      <c r="F35" s="13" t="s">
        <v>48</v>
      </c>
      <c r="G35" s="13"/>
      <c r="H35" s="20">
        <v>630</v>
      </c>
      <c r="I35" s="21"/>
      <c r="J35" s="15">
        <f t="shared" si="0"/>
        <v>0</v>
      </c>
    </row>
    <row r="36" spans="1:10" s="5" customFormat="1" ht="50.1" customHeight="1">
      <c r="A36" s="48" t="s">
        <v>54</v>
      </c>
      <c r="B36" s="48" t="s">
        <v>55</v>
      </c>
      <c r="C36" s="14" t="s">
        <v>35</v>
      </c>
      <c r="D36" s="16" t="str">
        <f>HYPERLINK("https://www.7flowers.ru/catalog/Photo/Fix barcode/5100000002689.", "Клематис цельнолистный Арабелла")</f>
        <v>Клематис цельнолистный Арабелла</v>
      </c>
      <c r="E36" s="13" t="s">
        <v>43</v>
      </c>
      <c r="F36" s="13" t="s">
        <v>48</v>
      </c>
      <c r="G36" s="13"/>
      <c r="H36" s="20">
        <v>630</v>
      </c>
      <c r="I36" s="21"/>
      <c r="J36" s="15">
        <f t="shared" si="0"/>
        <v>0</v>
      </c>
    </row>
    <row r="37" spans="1:10" s="5" customFormat="1" ht="50.1" customHeight="1">
      <c r="A37" s="48" t="s">
        <v>54</v>
      </c>
      <c r="B37" s="48" t="s">
        <v>55</v>
      </c>
      <c r="C37" s="14" t="s">
        <v>21</v>
      </c>
      <c r="D37" s="16" t="str">
        <f>HYPERLINK("https://www.7flowers.ru/catalog/Photo/Fix barcode/5100000002690.", "Клематис цельнолистный Блю Сенсейшен")</f>
        <v>Клематис цельнолистный Блю Сенсейшен</v>
      </c>
      <c r="E37" s="13" t="s">
        <v>43</v>
      </c>
      <c r="F37" s="13" t="s">
        <v>48</v>
      </c>
      <c r="G37" s="13"/>
      <c r="H37" s="20">
        <v>630</v>
      </c>
      <c r="I37" s="21"/>
      <c r="J37" s="15">
        <f t="shared" si="0"/>
        <v>0</v>
      </c>
    </row>
    <row r="38" spans="1:10" s="5" customFormat="1" ht="50.1" customHeight="1">
      <c r="A38" s="48" t="s">
        <v>51</v>
      </c>
      <c r="B38" s="48" t="s">
        <v>55</v>
      </c>
      <c r="C38" s="14" t="s">
        <v>14</v>
      </c>
      <c r="D38" s="16" t="str">
        <f>HYPERLINK("https://www.7flowers.ru/catalog/Photo/Fix barcode/5100000002691.", "Клематис цельнолистный Блюиш Вайолет")</f>
        <v>Клематис цельнолистный Блюиш Вайолет</v>
      </c>
      <c r="E38" s="13" t="s">
        <v>43</v>
      </c>
      <c r="F38" s="13" t="s">
        <v>48</v>
      </c>
      <c r="G38" s="13"/>
      <c r="H38" s="20">
        <v>630</v>
      </c>
      <c r="I38" s="21"/>
      <c r="J38" s="15">
        <f t="shared" si="0"/>
        <v>0</v>
      </c>
    </row>
    <row r="39" spans="1:10" s="5" customFormat="1" ht="50.1" customHeight="1">
      <c r="A39" s="48" t="s">
        <v>54</v>
      </c>
      <c r="B39" s="48" t="s">
        <v>55</v>
      </c>
      <c r="C39" s="14" t="s">
        <v>12</v>
      </c>
      <c r="D39" s="16" t="str">
        <f>HYPERLINK("https://www.7flowers.ru/catalog/Photo/Fix barcode/5100000002692.", "Клематис цельнолистный Хакури")</f>
        <v>Клематис цельнолистный Хакури</v>
      </c>
      <c r="E39" s="13" t="s">
        <v>43</v>
      </c>
      <c r="F39" s="13" t="s">
        <v>48</v>
      </c>
      <c r="G39" s="13"/>
      <c r="H39" s="20">
        <v>630</v>
      </c>
      <c r="I39" s="21"/>
      <c r="J39" s="15">
        <f t="shared" si="0"/>
        <v>0</v>
      </c>
    </row>
    <row r="40" spans="1:10" s="5" customFormat="1" ht="50.1" customHeight="1">
      <c r="A40" s="48" t="s">
        <v>54</v>
      </c>
      <c r="B40" s="48" t="s">
        <v>55</v>
      </c>
      <c r="C40" s="14" t="s">
        <v>16</v>
      </c>
      <c r="D40" s="16" t="str">
        <f>HYPERLINK("https://www.7flowers.ru/catalog/Photo/Fix barcode/5100000002693.", "Клематис цельнолистный Ханайима")</f>
        <v>Клематис цельнолистный Ханайима</v>
      </c>
      <c r="E40" s="13" t="s">
        <v>43</v>
      </c>
      <c r="F40" s="13" t="s">
        <v>48</v>
      </c>
      <c r="G40" s="13"/>
      <c r="H40" s="20">
        <v>630</v>
      </c>
      <c r="I40" s="21"/>
      <c r="J40" s="15">
        <f t="shared" si="0"/>
        <v>0</v>
      </c>
    </row>
    <row r="41" spans="1:10" s="5" customFormat="1" ht="50.1" customHeight="1">
      <c r="A41" s="48" t="s">
        <v>54</v>
      </c>
      <c r="B41" s="48" t="s">
        <v>55</v>
      </c>
      <c r="C41" s="14" t="s">
        <v>11</v>
      </c>
      <c r="D41" s="16" t="str">
        <f>HYPERLINK("https://www.7flowers.ru/catalog/Photo/Fix barcode/5100000002694.", "Клематис цельнолистный Инспирэйшн")</f>
        <v>Клематис цельнолистный Инспирэйшн</v>
      </c>
      <c r="E41" s="13" t="s">
        <v>43</v>
      </c>
      <c r="F41" s="13" t="s">
        <v>48</v>
      </c>
      <c r="G41" s="13"/>
      <c r="H41" s="20">
        <v>682</v>
      </c>
      <c r="I41" s="21"/>
      <c r="J41" s="15">
        <f t="shared" si="0"/>
        <v>0</v>
      </c>
    </row>
    <row r="42" spans="1:10" s="5" customFormat="1" ht="50.1" customHeight="1">
      <c r="A42" s="48" t="s">
        <v>54</v>
      </c>
      <c r="B42" s="48" t="s">
        <v>55</v>
      </c>
      <c r="C42" s="14" t="s">
        <v>17</v>
      </c>
      <c r="D42" s="16" t="str">
        <f>HYPERLINK("https://www.7flowers.ru/catalog/Photo/Fix barcode/5100000002695.", "Клематис цельнолистный Юули")</f>
        <v>Клематис цельнолистный Юули</v>
      </c>
      <c r="E42" s="13" t="s">
        <v>43</v>
      </c>
      <c r="F42" s="13" t="s">
        <v>48</v>
      </c>
      <c r="G42" s="13"/>
      <c r="H42" s="20">
        <v>630</v>
      </c>
      <c r="I42" s="21"/>
      <c r="J42" s="15">
        <f t="shared" si="0"/>
        <v>0</v>
      </c>
    </row>
    <row r="43" spans="1:10" s="5" customFormat="1" ht="50.1" customHeight="1">
      <c r="A43" s="48" t="s">
        <v>54</v>
      </c>
      <c r="B43" s="48" t="s">
        <v>55</v>
      </c>
      <c r="C43" s="14" t="s">
        <v>62</v>
      </c>
      <c r="D43" s="16" t="str">
        <f>HYPERLINK("https://www.7flowers.ru/catalog/Photo/Fix barcode/5100000014163.jpg", "Клематис цельнолистный Литтл Артист")</f>
        <v>Клематис цельнолистный Литтл Артист</v>
      </c>
      <c r="E43" s="13" t="s">
        <v>43</v>
      </c>
      <c r="F43" s="13" t="s">
        <v>48</v>
      </c>
      <c r="G43" s="13"/>
      <c r="H43" s="20">
        <v>630</v>
      </c>
      <c r="I43" s="21"/>
      <c r="J43" s="15">
        <f t="shared" si="0"/>
        <v>0</v>
      </c>
    </row>
    <row r="44" spans="1:10" s="5" customFormat="1" ht="50.1" customHeight="1">
      <c r="A44" s="48" t="s">
        <v>54</v>
      </c>
      <c r="B44" s="48" t="s">
        <v>55</v>
      </c>
      <c r="C44" s="14" t="s">
        <v>18</v>
      </c>
      <c r="D44" s="16" t="str">
        <f>HYPERLINK("https://www.7flowers.ru/catalog/Photo/Fix barcode/5100000002696.", "Клематис крупноцветковый Ольга")</f>
        <v>Клематис крупноцветковый Ольга</v>
      </c>
      <c r="E44" s="13" t="s">
        <v>43</v>
      </c>
      <c r="F44" s="13" t="s">
        <v>48</v>
      </c>
      <c r="G44" s="13"/>
      <c r="H44" s="20">
        <v>630</v>
      </c>
      <c r="I44" s="21"/>
      <c r="J44" s="15">
        <f t="shared" si="0"/>
        <v>0</v>
      </c>
    </row>
    <row r="45" spans="1:10" s="5" customFormat="1" ht="50.1" customHeight="1">
      <c r="A45" s="48" t="s">
        <v>54</v>
      </c>
      <c r="B45" s="48" t="s">
        <v>55</v>
      </c>
      <c r="C45" s="14" t="s">
        <v>22</v>
      </c>
      <c r="D45" s="16" t="str">
        <f>HYPERLINK("https://www.7flowers.ru/catalog/Photo/Fix barcode/5100000002697.", "Клематис цельнолистный Память Сердца")</f>
        <v>Клематис цельнолистный Память Сердца</v>
      </c>
      <c r="E45" s="13" t="s">
        <v>43</v>
      </c>
      <c r="F45" s="13" t="s">
        <v>48</v>
      </c>
      <c r="G45" s="13"/>
      <c r="H45" s="20">
        <v>630</v>
      </c>
      <c r="I45" s="21"/>
      <c r="J45" s="15">
        <f t="shared" si="0"/>
        <v>0</v>
      </c>
    </row>
    <row r="46" spans="1:10" s="5" customFormat="1" ht="50.1" customHeight="1">
      <c r="A46" s="48" t="s">
        <v>54</v>
      </c>
      <c r="B46" s="48" t="s">
        <v>55</v>
      </c>
      <c r="C46" s="14" t="s">
        <v>19</v>
      </c>
      <c r="D46" s="16" t="str">
        <f>HYPERLINK("https://www.7flowers.ru/catalog/Photo/Fix barcode/5100000002698.", "Клематис цельнолистный Роогучи")</f>
        <v>Клематис цельнолистный Роогучи</v>
      </c>
      <c r="E46" s="13" t="s">
        <v>43</v>
      </c>
      <c r="F46" s="13" t="s">
        <v>48</v>
      </c>
      <c r="G46" s="13"/>
      <c r="H46" s="20">
        <v>630</v>
      </c>
      <c r="I46" s="21"/>
      <c r="J46" s="15">
        <f t="shared" si="0"/>
        <v>0</v>
      </c>
    </row>
    <row r="47" spans="1:10" s="5" customFormat="1" ht="50.1" customHeight="1">
      <c r="A47" s="48" t="s">
        <v>54</v>
      </c>
      <c r="B47" s="48" t="s">
        <v>55</v>
      </c>
      <c r="C47" s="14" t="s">
        <v>68</v>
      </c>
      <c r="D47" s="16" t="str">
        <f>HYPERLINK("https://www.7flowers.ru/catalog/Photo/Fix barcode/5100000014164.jpg", "Клематис цельнолистный Розеа")</f>
        <v>Клематис цельнолистный Розеа</v>
      </c>
      <c r="E47" s="13" t="s">
        <v>43</v>
      </c>
      <c r="F47" s="13" t="s">
        <v>48</v>
      </c>
      <c r="G47" s="13"/>
      <c r="H47" s="20">
        <v>630</v>
      </c>
      <c r="I47" s="21"/>
      <c r="J47" s="15">
        <f t="shared" si="0"/>
        <v>0</v>
      </c>
    </row>
    <row r="48" spans="1:10" s="5" customFormat="1" ht="50.1" customHeight="1">
      <c r="A48" s="48" t="s">
        <v>56</v>
      </c>
      <c r="B48" s="48" t="s">
        <v>55</v>
      </c>
      <c r="C48" s="14" t="s">
        <v>20</v>
      </c>
      <c r="D48" s="16" t="str">
        <f>HYPERLINK("https://www.7flowers.ru/catalog/Photo/Fix barcode/5100000002699.", "Клематис цельнолистный Раян")</f>
        <v>Клематис цельнолистный Раян</v>
      </c>
      <c r="E48" s="13" t="s">
        <v>43</v>
      </c>
      <c r="F48" s="13" t="s">
        <v>48</v>
      </c>
      <c r="G48" s="13"/>
      <c r="H48" s="20">
        <v>630</v>
      </c>
      <c r="I48" s="21"/>
      <c r="J48" s="15">
        <f t="shared" si="0"/>
        <v>0</v>
      </c>
    </row>
    <row r="49" spans="1:10" s="5" customFormat="1" ht="50.1" customHeight="1">
      <c r="A49" s="48" t="s">
        <v>54</v>
      </c>
      <c r="B49" s="48" t="s">
        <v>55</v>
      </c>
      <c r="C49" s="14" t="s">
        <v>10</v>
      </c>
      <c r="D49" s="16" t="str">
        <f>HYPERLINK("https://www.7flowers.ru/catalog/Photo/Fix barcode/5100000002700.", "Клематис цельнолистный Сизая Птица")</f>
        <v>Клематис цельнолистный Сизая Птица</v>
      </c>
      <c r="E49" s="13" t="s">
        <v>43</v>
      </c>
      <c r="F49" s="13" t="s">
        <v>48</v>
      </c>
      <c r="G49" s="13"/>
      <c r="H49" s="20">
        <v>630</v>
      </c>
      <c r="I49" s="21"/>
      <c r="J49" s="15">
        <f t="shared" si="0"/>
        <v>0</v>
      </c>
    </row>
    <row r="50" spans="1:10" s="5" customFormat="1" ht="50.1" customHeight="1">
      <c r="A50" s="48" t="s">
        <v>54</v>
      </c>
      <c r="B50" s="48" t="s">
        <v>55</v>
      </c>
      <c r="C50" s="14" t="s">
        <v>13</v>
      </c>
      <c r="D50" s="16" t="str">
        <f>HYPERLINK("https://www.7flowers.ru/catalog/Photo/Fix barcode/5100000002701.", "Клематис крупноцветковый цельнолистный Хетер Хершелл")</f>
        <v>Клематис крупноцветковый цельнолистный Хетер Хершелл</v>
      </c>
      <c r="E50" s="13" t="s">
        <v>43</v>
      </c>
      <c r="F50" s="13" t="s">
        <v>48</v>
      </c>
      <c r="G50" s="13"/>
      <c r="H50" s="20">
        <v>630</v>
      </c>
      <c r="I50" s="21"/>
      <c r="J50" s="15">
        <f t="shared" si="0"/>
        <v>0</v>
      </c>
    </row>
    <row r="51" spans="1:10" s="5" customFormat="1" ht="50.1" customHeight="1">
      <c r="A51" s="48" t="s">
        <v>51</v>
      </c>
      <c r="B51" s="48" t="s">
        <v>55</v>
      </c>
      <c r="C51" s="14" t="s">
        <v>64</v>
      </c>
      <c r="D51" s="16" t="str">
        <f>HYPERLINK("https://www.7flowers.ru/catalog/Photo/Fix barcode/5100000002703.jpg", "Клематис маньчжурский")</f>
        <v>Клематис маньчжурский</v>
      </c>
      <c r="E51" s="13" t="s">
        <v>43</v>
      </c>
      <c r="F51" s="13" t="s">
        <v>48</v>
      </c>
      <c r="G51" s="13"/>
      <c r="H51" s="20">
        <v>630</v>
      </c>
      <c r="I51" s="21"/>
      <c r="J51" s="15">
        <f t="shared" si="0"/>
        <v>0</v>
      </c>
    </row>
    <row r="52" spans="1:10" s="5" customFormat="1" ht="50.1" customHeight="1">
      <c r="A52" s="48" t="s">
        <v>54</v>
      </c>
      <c r="B52" s="48" t="s">
        <v>55</v>
      </c>
      <c r="C52" s="14" t="s">
        <v>4</v>
      </c>
      <c r="D52" s="16" t="str">
        <f>HYPERLINK("https://www.7flowers.ru/catalog/Photo/Fix barcode/5100000002704.", "Клематис тангурский Анита")</f>
        <v>Клематис тангурский Анита</v>
      </c>
      <c r="E52" s="13" t="s">
        <v>43</v>
      </c>
      <c r="F52" s="13" t="s">
        <v>48</v>
      </c>
      <c r="G52" s="13"/>
      <c r="H52" s="20">
        <v>630</v>
      </c>
      <c r="I52" s="21"/>
      <c r="J52" s="15">
        <f t="shared" si="0"/>
        <v>0</v>
      </c>
    </row>
    <row r="53" spans="1:10" s="5" customFormat="1" ht="50.1" customHeight="1">
      <c r="A53" s="48" t="s">
        <v>54</v>
      </c>
      <c r="B53" s="48" t="s">
        <v>59</v>
      </c>
      <c r="C53" s="14" t="s">
        <v>3</v>
      </c>
      <c r="D53" s="16" t="str">
        <f>HYPERLINK("https://www.7flowers.ru/catalog/Photo/Fix barcode/5100000002705.", "Клематис тангурский Ореолин")</f>
        <v>Клематис тангурский Ореолин</v>
      </c>
      <c r="E53" s="13" t="s">
        <v>43</v>
      </c>
      <c r="F53" s="13" t="s">
        <v>48</v>
      </c>
      <c r="G53" s="13"/>
      <c r="H53" s="20">
        <v>630</v>
      </c>
      <c r="I53" s="21"/>
      <c r="J53" s="15">
        <f t="shared" si="0"/>
        <v>0</v>
      </c>
    </row>
    <row r="54" spans="1:10" s="5" customFormat="1" ht="50.1" customHeight="1">
      <c r="A54" s="48" t="s">
        <v>54</v>
      </c>
      <c r="B54" s="48" t="s">
        <v>59</v>
      </c>
      <c r="C54" s="14" t="s">
        <v>5</v>
      </c>
      <c r="D54" s="16" t="str">
        <f>HYPERLINK("https://www.7flowers.ru/catalog/Photo/Fix barcode/5100000002706.", "Клематис тангурский Билл Маккензи")</f>
        <v>Клематис тангурский Билл Маккензи</v>
      </c>
      <c r="E54" s="13" t="s">
        <v>43</v>
      </c>
      <c r="F54" s="13" t="s">
        <v>48</v>
      </c>
      <c r="G54" s="13"/>
      <c r="H54" s="20">
        <v>630</v>
      </c>
      <c r="I54" s="21"/>
      <c r="J54" s="15">
        <f t="shared" si="0"/>
        <v>0</v>
      </c>
    </row>
    <row r="55" spans="1:10" s="5" customFormat="1" ht="50.1" customHeight="1">
      <c r="A55" s="48" t="s">
        <v>58</v>
      </c>
      <c r="B55" s="48" t="s">
        <v>55</v>
      </c>
      <c r="C55" s="14" t="s">
        <v>8</v>
      </c>
      <c r="D55" s="16" t="str">
        <f>HYPERLINK("https://www.7flowers.ru/catalog/Photo/Fix barcode/5100000002707.", "Клематис тангурский Датчес Оф Албани")</f>
        <v>Клематис тангурский Датчес Оф Албани</v>
      </c>
      <c r="E55" s="13" t="s">
        <v>43</v>
      </c>
      <c r="F55" s="13" t="s">
        <v>48</v>
      </c>
      <c r="G55" s="13"/>
      <c r="H55" s="20">
        <v>682</v>
      </c>
      <c r="I55" s="21"/>
      <c r="J55" s="15">
        <f t="shared" si="0"/>
        <v>0</v>
      </c>
    </row>
    <row r="56" spans="1:10" s="5" customFormat="1" ht="50.1" customHeight="1">
      <c r="A56" s="48" t="s">
        <v>54</v>
      </c>
      <c r="B56" s="48" t="s">
        <v>55</v>
      </c>
      <c r="C56" s="14" t="s">
        <v>61</v>
      </c>
      <c r="D56" s="16" t="str">
        <f>HYPERLINK("https://www.7flowers.ru/catalog/Photo/Fix barcode/5100000014168.jpg", "Клематис тангурский Голден Тиара")</f>
        <v>Клематис тангурский Голден Тиара</v>
      </c>
      <c r="E56" s="13" t="s">
        <v>43</v>
      </c>
      <c r="F56" s="13" t="s">
        <v>48</v>
      </c>
      <c r="G56" s="13"/>
      <c r="H56" s="20">
        <v>682</v>
      </c>
      <c r="I56" s="21"/>
      <c r="J56" s="15">
        <f t="shared" si="0"/>
        <v>0</v>
      </c>
    </row>
    <row r="57" spans="1:10" s="5" customFormat="1" ht="50.1" customHeight="1">
      <c r="A57" s="48" t="s">
        <v>58</v>
      </c>
      <c r="B57" s="48" t="s">
        <v>55</v>
      </c>
      <c r="C57" s="14" t="s">
        <v>15</v>
      </c>
      <c r="D57" s="16" t="str">
        <f>HYPERLINK("https://www.7flowers.ru/catalog/Photo/Fix barcode/5100000002708.", "Клематис тангурский Гравети Бьюти")</f>
        <v>Клематис тангурский Гравети Бьюти</v>
      </c>
      <c r="E57" s="13" t="s">
        <v>43</v>
      </c>
      <c r="F57" s="13" t="s">
        <v>48</v>
      </c>
      <c r="G57" s="13"/>
      <c r="H57" s="20">
        <v>682</v>
      </c>
      <c r="I57" s="21"/>
      <c r="J57" s="15">
        <f t="shared" si="0"/>
        <v>0</v>
      </c>
    </row>
    <row r="58" spans="1:10" s="5" customFormat="1" ht="50.1" customHeight="1">
      <c r="A58" s="48" t="s">
        <v>54</v>
      </c>
      <c r="B58" s="48" t="s">
        <v>59</v>
      </c>
      <c r="C58" s="14" t="s">
        <v>6</v>
      </c>
      <c r="D58" s="16" t="str">
        <f>HYPERLINK("https://www.7flowers.ru/catalog/Photo/Fix barcode/5100000002709.", "Клематис тангурский Гелиус")</f>
        <v>Клематис тангурский Гелиус</v>
      </c>
      <c r="E58" s="13" t="s">
        <v>43</v>
      </c>
      <c r="F58" s="13" t="s">
        <v>48</v>
      </c>
      <c r="G58" s="13"/>
      <c r="H58" s="20">
        <v>630</v>
      </c>
      <c r="I58" s="21"/>
      <c r="J58" s="15">
        <f t="shared" si="0"/>
        <v>0</v>
      </c>
    </row>
    <row r="59" spans="1:10" s="5" customFormat="1" ht="50.1" customHeight="1">
      <c r="A59" s="48" t="s">
        <v>54</v>
      </c>
      <c r="B59" s="48" t="s">
        <v>59</v>
      </c>
      <c r="C59" s="14" t="s">
        <v>7</v>
      </c>
      <c r="D59" s="16" t="str">
        <f>HYPERLINK("https://www.7flowers.ru/catalog/Photo/Fix barcode/5100000002710.", "Клематис тангурский Лембтон Парк")</f>
        <v>Клематис тангурский Лембтон Парк</v>
      </c>
      <c r="E59" s="13" t="s">
        <v>43</v>
      </c>
      <c r="F59" s="13" t="s">
        <v>48</v>
      </c>
      <c r="G59" s="13"/>
      <c r="H59" s="20">
        <v>630</v>
      </c>
      <c r="I59" s="21"/>
      <c r="J59" s="15">
        <f t="shared" si="0"/>
        <v>0</v>
      </c>
    </row>
    <row r="60" spans="1:10" s="5" customFormat="1" ht="50.1" customHeight="1">
      <c r="A60" s="48" t="s">
        <v>58</v>
      </c>
      <c r="B60" s="48" t="s">
        <v>55</v>
      </c>
      <c r="C60" s="14" t="s">
        <v>9</v>
      </c>
      <c r="D60" s="16" t="str">
        <f>HYPERLINK("https://www.7flowers.ru/catalog/Photo/Fix barcode/5100000002711.", "Клематис тангурский Сэр Тревор Лоуренс")</f>
        <v>Клематис тангурский Сэр Тревор Лоуренс</v>
      </c>
      <c r="E60" s="13" t="s">
        <v>43</v>
      </c>
      <c r="F60" s="13" t="s">
        <v>48</v>
      </c>
      <c r="G60" s="13"/>
      <c r="H60" s="20">
        <v>682</v>
      </c>
      <c r="I60" s="21"/>
      <c r="J60" s="15">
        <f t="shared" si="0"/>
        <v>0</v>
      </c>
    </row>
    <row r="61" spans="1:10" s="5" customFormat="1" ht="50.1" customHeight="1">
      <c r="A61" s="48" t="s">
        <v>58</v>
      </c>
      <c r="B61" s="48" t="s">
        <v>55</v>
      </c>
      <c r="C61" s="14" t="s">
        <v>46</v>
      </c>
      <c r="D61" s="16" t="str">
        <f>HYPERLINK("https://www.7flowers.ru/catalog/Photo/Fix barcode/5100000002712.", "Клематис техасский Хэппи Диана")</f>
        <v>Клематис техасский Хэппи Диана</v>
      </c>
      <c r="E61" s="13" t="s">
        <v>43</v>
      </c>
      <c r="F61" s="13" t="s">
        <v>48</v>
      </c>
      <c r="G61" s="13"/>
      <c r="H61" s="20">
        <v>682</v>
      </c>
      <c r="I61" s="21"/>
      <c r="J61" s="15">
        <f t="shared" si="0"/>
        <v>0</v>
      </c>
    </row>
    <row r="62" spans="1:10" s="5" customFormat="1" ht="50.1" customHeight="1">
      <c r="A62" s="48" t="s">
        <v>58</v>
      </c>
      <c r="B62" s="48" t="s">
        <v>55</v>
      </c>
      <c r="C62" s="14" t="s">
        <v>47</v>
      </c>
      <c r="D62" s="16" t="str">
        <f>HYPERLINK("https://www.7flowers.ru/catalog/Photo/Fix barcode/5100000002713.", "Клематис техасский Принцесса Диана")</f>
        <v>Клематис техасский Принцесса Диана</v>
      </c>
      <c r="E62" s="13" t="s">
        <v>43</v>
      </c>
      <c r="F62" s="13" t="s">
        <v>48</v>
      </c>
      <c r="G62" s="13"/>
      <c r="H62" s="20">
        <v>682</v>
      </c>
      <c r="I62" s="21"/>
      <c r="J62" s="15">
        <f t="shared" si="0"/>
        <v>0</v>
      </c>
    </row>
    <row r="63" spans="1:10" s="5" customFormat="1" ht="50.1" customHeight="1">
      <c r="A63" s="48" t="s">
        <v>58</v>
      </c>
      <c r="B63" s="48" t="s">
        <v>55</v>
      </c>
      <c r="C63" s="14" t="s">
        <v>49</v>
      </c>
      <c r="D63" s="16" t="str">
        <f>HYPERLINK("https://www.7flowers.ru/catalog/Photo/Fix barcode/5100000002714.", "Клематис лесной София")</f>
        <v>Клематис лесной София</v>
      </c>
      <c r="E63" s="13" t="s">
        <v>43</v>
      </c>
      <c r="F63" s="13" t="s">
        <v>48</v>
      </c>
      <c r="G63" s="13"/>
      <c r="H63" s="20">
        <v>960</v>
      </c>
      <c r="I63" s="21"/>
      <c r="J63" s="15">
        <f t="shared" si="0"/>
        <v>0</v>
      </c>
    </row>
    <row r="64" spans="1:10" s="5" customFormat="1" ht="50.1" customHeight="1">
      <c r="A64" s="48" t="s">
        <v>58</v>
      </c>
      <c r="B64" s="48" t="s">
        <v>55</v>
      </c>
      <c r="C64" s="14" t="s">
        <v>45</v>
      </c>
      <c r="D64" s="16" t="str">
        <f>HYPERLINK("https://www.7flowers.ru/catalog/Photo/Fix barcode/5100000002720.", "Клематис фиолетовый Фай")</f>
        <v>Клематис фиолетовый Фай</v>
      </c>
      <c r="E64" s="13" t="s">
        <v>43</v>
      </c>
      <c r="F64" s="13" t="s">
        <v>48</v>
      </c>
      <c r="G64" s="13"/>
      <c r="H64" s="20">
        <v>682</v>
      </c>
      <c r="I64" s="21"/>
      <c r="J64" s="15">
        <f t="shared" si="0"/>
        <v>0</v>
      </c>
    </row>
    <row r="65" spans="1:10" s="5" customFormat="1" ht="29.25" customHeight="1">
      <c r="A65" s="49"/>
      <c r="B65" s="49"/>
      <c r="C65" s="32"/>
      <c r="D65" s="37" t="s">
        <v>76</v>
      </c>
      <c r="E65" s="33"/>
      <c r="F65" s="33"/>
      <c r="G65" s="33"/>
      <c r="H65" s="34"/>
      <c r="I65" s="35"/>
      <c r="J65" s="36">
        <f>SUM(J14:J64)</f>
        <v>0</v>
      </c>
    </row>
  </sheetData>
  <mergeCells count="1">
    <mergeCell ref="A4:J4"/>
  </mergeCells>
  <phoneticPr fontId="0" type="noConversion"/>
  <hyperlinks>
    <hyperlink ref="D14" r:id="rId1" display="Клематис Альбина Плена"/>
    <hyperlink ref="D15" r:id="rId2" display="Клематис Балет Скирт"/>
    <hyperlink ref="D16" r:id="rId3" display="Клематис Сесиль"/>
    <hyperlink ref="D19" r:id="rId4" display="Клематис Дженни"/>
    <hyperlink ref="D22" r:id="rId5" display="Клематис Лемон Бьюти"/>
    <hyperlink ref="D23" r:id="rId6" display="Клематис Лемон Дрим"/>
    <hyperlink ref="D28" r:id="rId7" display="Клематис Пёрпл Дрим"/>
    <hyperlink ref="D29" r:id="rId8" display="Клематис Стольвик Голд"/>
    <hyperlink ref="D32" r:id="rId9" display="Клематис Суит Саммер Лав"/>
    <hyperlink ref="D52" r:id="rId10" display="Клематис тангутский Анита"/>
    <hyperlink ref="D53" r:id="rId11" display="Клематис тангутский Ореолин"/>
    <hyperlink ref="D54" r:id="rId12" display="Клематис тангутский Билл Маккензи"/>
    <hyperlink ref="D58" r:id="rId13" display="Клематис тангутский Гелиус"/>
    <hyperlink ref="D59" r:id="rId14" display="Клематис тангутский Лембтон Парк"/>
    <hyperlink ref="D55" r:id="rId15" display="Клематис тангутский Датчес оф Албани"/>
    <hyperlink ref="D60" r:id="rId16" display="Клематис тангутский Сэр Тревор Лоуренс"/>
    <hyperlink ref="D38" r:id="rId17" display="Клематис крупноцветковый Блюиш Вайолет"/>
    <hyperlink ref="D50" r:id="rId18" display="Клематис крупноцветковый цельнолистный Хетер Хершелл"/>
    <hyperlink ref="D39" r:id="rId19" display="Клематис крупноцветковый Хакури"/>
    <hyperlink ref="D41" r:id="rId20" display="Клематис крупноцветковый Инспирэйшн"/>
    <hyperlink ref="D49" r:id="rId21" display="Клематис крупноцветковый Сизая Птица"/>
    <hyperlink ref="D57" r:id="rId22" display="Клематис тангутский Гравети Бьюти"/>
    <hyperlink ref="D36" r:id="rId23" display="Клематис крупноцветковый Арабелла (1994)"/>
    <hyperlink ref="D40" r:id="rId24" display="Клематис крупноцветковый Ханайима"/>
    <hyperlink ref="D42" r:id="rId25" display="Клематис крупноцветковый Юули"/>
    <hyperlink ref="D44" r:id="rId26" display="Клематис крупноцветковый Ольга"/>
    <hyperlink ref="D46" r:id="rId27" display="Клематис крупноцветковый Роогучи"/>
    <hyperlink ref="D48" r:id="rId28" display="Клематис крупноцветковый Раян"/>
    <hyperlink ref="D21" r:id="rId29" display="Клематис Лагун"/>
    <hyperlink ref="D34" r:id="rId30" display="Клематис альпийский Пинк Дварф"/>
    <hyperlink ref="D37" r:id="rId31" display="Клематис крупноцветковый Блю Сенсейшен"/>
    <hyperlink ref="D45" r:id="rId32" display="Клематис крупноцветковый Память Сердца"/>
    <hyperlink ref="D18" r:id="rId33" display="Клематис альпийский Фрэнки"/>
    <hyperlink ref="D20" r:id="rId34" display="Клематис альпийский Иска"/>
    <hyperlink ref="D31" r:id="rId35" display="Клематис жгучий Эрли Сноу"/>
    <hyperlink ref="D30" r:id="rId36" display="Клематис альпийский Уайт Свон"/>
    <hyperlink ref="D61" r:id="rId37" display="Клематис техасский Хэппи Диана"/>
    <hyperlink ref="D63" r:id="rId38" display="Клематис лесной София"/>
    <hyperlink ref="D62" r:id="rId39" display="Клематис техасский Принцесса Диана"/>
  </hyperlinks>
  <pageMargins left="0.19685039370078741" right="0.19685039370078741" top="0.51181102362204722" bottom="0.51181102362204722" header="0.19685039370078741" footer="0.19685039370078741"/>
  <pageSetup paperSize="9" scale="88" fitToHeight="0" orientation="landscape" r:id="rId40"/>
  <headerFooter alignWithMargins="0">
    <oddHeader>&amp;R&amp;A</oddHeader>
    <oddFooter>&amp;L&amp;P&amp;R7ЦВЕТОВ</oddFooter>
  </headerFooter>
  <drawing r:id="rId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Клематисы Щ.Марчинского</vt:lpstr>
      <vt:lpstr>'Клематисы Щ.Марчинского'!Print_Area</vt:lpstr>
      <vt:lpstr>'Клематисы Щ.Марчинского'!Print_Titles</vt:lpstr>
    </vt:vector>
  </TitlesOfParts>
  <Company>Clematis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Sz. Marczynski</dc:creator>
  <cp:lastModifiedBy>RePack by Diakov</cp:lastModifiedBy>
  <cp:lastPrinted>2017-09-13T17:57:46Z</cp:lastPrinted>
  <dcterms:created xsi:type="dcterms:W3CDTF">2011-08-10T08:30:32Z</dcterms:created>
  <dcterms:modified xsi:type="dcterms:W3CDTF">2017-09-19T08:36:41Z</dcterms:modified>
</cp:coreProperties>
</file>