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розы Tantau" sheetId="1" r:id="rId1"/>
  </sheets>
  <definedNames>
    <definedName name="_FilterDatabase" localSheetId="0" hidden="1">'розы Tantau'!$A$11:$I$214</definedName>
    <definedName name="_xlnm._FilterDatabase" localSheetId="0" hidden="1">'розы Tantau'!$A$11:$I$214</definedName>
    <definedName name="Print_Area" localSheetId="0">'розы Tantau'!$A$1:$I$214</definedName>
    <definedName name="Print_Titles" localSheetId="0">'розы Tantau'!$11:$11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5" i="1" l="1"/>
  <c r="I214" i="1"/>
  <c r="I213" i="1"/>
  <c r="I212" i="1"/>
  <c r="I211" i="1"/>
  <c r="I210" i="1"/>
  <c r="I209" i="1"/>
  <c r="I208" i="1"/>
  <c r="I206" i="1"/>
  <c r="I205" i="1"/>
  <c r="I204" i="1"/>
  <c r="I203" i="1"/>
  <c r="I202" i="1"/>
  <c r="I201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6" i="1"/>
  <c r="I55" i="1"/>
  <c r="I54" i="1"/>
  <c r="I53" i="1"/>
  <c r="I52" i="1"/>
  <c r="I51" i="1"/>
  <c r="I50" i="1"/>
  <c r="I48" i="1"/>
  <c r="I47" i="1"/>
  <c r="I46" i="1"/>
  <c r="I45" i="1"/>
  <c r="I44" i="1"/>
  <c r="I43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C214" i="1" l="1"/>
  <c r="C213" i="1"/>
  <c r="C212" i="1"/>
  <c r="C211" i="1"/>
  <c r="C209" i="1"/>
  <c r="C206" i="1"/>
  <c r="C205" i="1"/>
  <c r="C204" i="1"/>
  <c r="C203" i="1"/>
  <c r="C202" i="1"/>
  <c r="C201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6" i="1"/>
  <c r="C55" i="1"/>
  <c r="C54" i="1"/>
  <c r="C53" i="1"/>
  <c r="C52" i="1"/>
  <c r="C51" i="1"/>
  <c r="C50" i="1"/>
  <c r="C48" i="1"/>
  <c r="C47" i="1"/>
  <c r="C46" i="1"/>
  <c r="C45" i="1"/>
  <c r="C44" i="1"/>
  <c r="C43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<sst xmlns="http://schemas.openxmlformats.org/spreadsheetml/2006/main" count="424" uniqueCount="221">
  <si>
    <t>Штрих-код</t>
  </si>
  <si>
    <t>Латинское наименование</t>
  </si>
  <si>
    <t>Наименование товара</t>
  </si>
  <si>
    <t>V</t>
  </si>
  <si>
    <t>Заказ, шт.</t>
  </si>
  <si>
    <t>Сумма, руб.</t>
  </si>
  <si>
    <t>Серия "Ностальгические розы"</t>
  </si>
  <si>
    <t>Rosa tea hybrid Admiral</t>
  </si>
  <si>
    <t>2 ltr</t>
  </si>
  <si>
    <t>Rosa tea hybrid Aquarell</t>
  </si>
  <si>
    <t xml:space="preserve">Rosa tea hybrid Augusta Luise </t>
  </si>
  <si>
    <t xml:space="preserve">Rosa tea hybrid Candlelight </t>
  </si>
  <si>
    <t xml:space="preserve">Rosa tea hybrid Charming Piano </t>
  </si>
  <si>
    <t xml:space="preserve">Rosa tea hybrid Chippendale </t>
  </si>
  <si>
    <t xml:space="preserve">Rosa tea hybrid Eisvogel </t>
  </si>
  <si>
    <t xml:space="preserve">Rosa tea hybrid Gospel </t>
  </si>
  <si>
    <t xml:space="preserve">Rosa tea hybrid Mary Ann </t>
  </si>
  <si>
    <t xml:space="preserve">Rosa tea hybrid Maxime </t>
  </si>
  <si>
    <t>Rosa tea hybrid Nostalgie</t>
  </si>
  <si>
    <t xml:space="preserve">Rosa tea hybrid Piano </t>
  </si>
  <si>
    <t xml:space="preserve">Rosa tea hybrid Pink Piano </t>
  </si>
  <si>
    <t xml:space="preserve">Rosa tea hybrid Romina </t>
  </si>
  <si>
    <t xml:space="preserve">Rosa tea hybrid Schöne Maid </t>
  </si>
  <si>
    <t xml:space="preserve">Rosa tea hybrid Voyage </t>
  </si>
  <si>
    <t xml:space="preserve">Rosa tea hybrid Wedding Piano </t>
  </si>
  <si>
    <t xml:space="preserve">Rosa floribunda Baronesse </t>
  </si>
  <si>
    <t>Rosa floribunda Leonardo Da Vinci</t>
  </si>
  <si>
    <t xml:space="preserve">Rosa floribunda Mariatheresia </t>
  </si>
  <si>
    <t xml:space="preserve">Rosa floribunda Midsummer </t>
  </si>
  <si>
    <t xml:space="preserve">Rosa climbing Elfe </t>
  </si>
  <si>
    <t xml:space="preserve">Rosa climbing Giardina </t>
  </si>
  <si>
    <t xml:space="preserve">Rosa climbing Ozeana </t>
  </si>
  <si>
    <t xml:space="preserve">Rosa miniature Capri </t>
  </si>
  <si>
    <t xml:space="preserve">Rosa park Artemis </t>
  </si>
  <si>
    <t>Rosa park Eden Rose 85</t>
  </si>
  <si>
    <t xml:space="preserve">Rosa park Graffin Von Hardenberg </t>
  </si>
  <si>
    <t xml:space="preserve">Rosa park Soul </t>
  </si>
  <si>
    <t>Серия "Облако аромата" ароматные розы</t>
  </si>
  <si>
    <t xml:space="preserve">Rosa tea hybrid Acapella </t>
  </si>
  <si>
    <t xml:space="preserve">Rosa tea hybrid Barkarole </t>
  </si>
  <si>
    <t xml:space="preserve">Rosa tea hybrid Cherry Brandy 85 </t>
  </si>
  <si>
    <t xml:space="preserve">Rosa tea hybrid Duftrausch </t>
  </si>
  <si>
    <t xml:space="preserve">Rosa tea hybrid Goethe </t>
  </si>
  <si>
    <t xml:space="preserve">Rosa tea hybrid Lady Like </t>
  </si>
  <si>
    <t>Серия "Старлетт" миниатюрные розы</t>
  </si>
  <si>
    <t xml:space="preserve">Rosa miniature Alyna </t>
  </si>
  <si>
    <t xml:space="preserve">Rosa miniature Carmen </t>
  </si>
  <si>
    <t xml:space="preserve">Rosa miniature Eva </t>
  </si>
  <si>
    <t xml:space="preserve">Rosa miniature Lizzy </t>
  </si>
  <si>
    <t xml:space="preserve">Rosa miniature Lola </t>
  </si>
  <si>
    <t xml:space="preserve">Rosa miniature Melina </t>
  </si>
  <si>
    <t>Rosa miniature Elida</t>
  </si>
  <si>
    <t xml:space="preserve">Серия "Цветочный дождь" </t>
  </si>
  <si>
    <t xml:space="preserve">Rosa tea hybrid Albrecht Dürer Rose </t>
  </si>
  <si>
    <t xml:space="preserve">Rosa tea hybrid Aphrodite </t>
  </si>
  <si>
    <t xml:space="preserve">Rosa tea hybrid Ashley </t>
  </si>
  <si>
    <t xml:space="preserve">Rosa tea hybrid Ashram </t>
  </si>
  <si>
    <t xml:space="preserve">Rosa tea hybrid Askot </t>
  </si>
  <si>
    <t xml:space="preserve">Rosa tea hybrid Avec Amour </t>
  </si>
  <si>
    <t xml:space="preserve">Rosa tea hybrid Best Impression </t>
  </si>
  <si>
    <t xml:space="preserve">Rosa tea hybrid Biedermeier Garden </t>
  </si>
  <si>
    <t xml:space="preserve">Rosa tea hybrid Black Magic </t>
  </si>
  <si>
    <t>Rosa tea hybrid Burgund 81</t>
  </si>
  <si>
    <t xml:space="preserve">Rosa tea hybrid Canary </t>
  </si>
  <si>
    <t xml:space="preserve">Rosa tea hybrid Caribia </t>
  </si>
  <si>
    <t xml:space="preserve">Rosa tea hybrid Comtessa </t>
  </si>
  <si>
    <t xml:space="preserve">Rosa tea hybrid Duftwolke </t>
  </si>
  <si>
    <t xml:space="preserve">Rosa tea hybrid Erotika </t>
  </si>
  <si>
    <t>Rosa tea hybrid Frohsinn 82</t>
  </si>
  <si>
    <t xml:space="preserve">Rosa tea hybrid Gloria Dei </t>
  </si>
  <si>
    <t xml:space="preserve">Rosa tea hybrid Golden Tower </t>
  </si>
  <si>
    <t xml:space="preserve">Rosa tea hybrid Helmut Kohl Rose </t>
  </si>
  <si>
    <t xml:space="preserve">Rosa tea hybrid Herz Ass </t>
  </si>
  <si>
    <t xml:space="preserve">Rosa tea hybrid History </t>
  </si>
  <si>
    <t>Rosa tea hybrid Irina</t>
  </si>
  <si>
    <t xml:space="preserve">Rosa tea hybrid Landora </t>
  </si>
  <si>
    <t xml:space="preserve">Rosa tea hybrid Mainzer Fastnacht </t>
  </si>
  <si>
    <t>Rosa tea hybrid Marlene</t>
  </si>
  <si>
    <t xml:space="preserve">Rosa tea hybrid Mildred Scheel </t>
  </si>
  <si>
    <t xml:space="preserve">Rosa tea hybrid Monica </t>
  </si>
  <si>
    <t xml:space="preserve">Rosa tea hybrid My Girl </t>
  </si>
  <si>
    <t xml:space="preserve">Rosa tea hybrid Osiana </t>
  </si>
  <si>
    <t xml:space="preserve">Rosa tea hybrid Piroschka </t>
  </si>
  <si>
    <t xml:space="preserve">Rosa tea hybrid Polarstern </t>
  </si>
  <si>
    <t xml:space="preserve">Rosa tea hybrid Rebecca </t>
  </si>
  <si>
    <t xml:space="preserve">Rosa tea hybrid Senteur Royale </t>
  </si>
  <si>
    <t xml:space="preserve">Rosa tea hybrid Störtebeker </t>
  </si>
  <si>
    <t xml:space="preserve">Rosa tea hybrid Summer Lady </t>
  </si>
  <si>
    <t xml:space="preserve">Rosa tea hybrid Super Star </t>
  </si>
  <si>
    <t xml:space="preserve">Rosa tea hybrid Tea Time </t>
  </si>
  <si>
    <t xml:space="preserve">Rosa tea hybrid Violina </t>
  </si>
  <si>
    <t xml:space="preserve">Rosa tea hybrid Walzertraum </t>
  </si>
  <si>
    <t xml:space="preserve">Rosa tea hybrid Whisky </t>
  </si>
  <si>
    <t xml:space="preserve">Rosa floribunda Abigaile </t>
  </si>
  <si>
    <t xml:space="preserve">Rosa floribunda Alabaster </t>
  </si>
  <si>
    <t xml:space="preserve">Rosa floribunda Amulett </t>
  </si>
  <si>
    <t xml:space="preserve">Rosa floribunda Bailando </t>
  </si>
  <si>
    <t xml:space="preserve">Rosa floribunda Ballade </t>
  </si>
  <si>
    <t xml:space="preserve">Rosa floribunda Baronin Zu Guttenberg </t>
  </si>
  <si>
    <t xml:space="preserve">Rosa floribunda Bayerngold </t>
  </si>
  <si>
    <t xml:space="preserve">Rosa floribunda Bernstein Rose </t>
  </si>
  <si>
    <t xml:space="preserve">Rosa floribunda Blue Parfum </t>
  </si>
  <si>
    <t xml:space="preserve">Rosa floribunda China Girl </t>
  </si>
  <si>
    <t xml:space="preserve">Rosa floribunda Country Girl </t>
  </si>
  <si>
    <t xml:space="preserve">Rosa floribunda Deep Impression </t>
  </si>
  <si>
    <t xml:space="preserve">Rosa floribunda Diadem </t>
  </si>
  <si>
    <t>Rosa floribunda Friesia</t>
  </si>
  <si>
    <t xml:space="preserve">Rosa floribunda Gartentraume </t>
  </si>
  <si>
    <t xml:space="preserve">Rosa floribunda Goldelse </t>
  </si>
  <si>
    <t xml:space="preserve">Rosa floribunda Goldquelle </t>
  </si>
  <si>
    <t xml:space="preserve">Rosa floribunda Hans Gönewein </t>
  </si>
  <si>
    <t xml:space="preserve">Rosa floribunda Hansestadt Rostock </t>
  </si>
  <si>
    <t xml:space="preserve">Rosa floribunda Heimatmelodie </t>
  </si>
  <si>
    <t xml:space="preserve">Rosa floribunda Inka </t>
  </si>
  <si>
    <t xml:space="preserve">Rosa floribunda La Paloma </t>
  </si>
  <si>
    <t xml:space="preserve">Rosa floribunda Lampion </t>
  </si>
  <si>
    <t xml:space="preserve">Rosa floribunda Lübecker Rotspon </t>
  </si>
  <si>
    <t xml:space="preserve">Rosa floribunda Marie Antoinette </t>
  </si>
  <si>
    <t xml:space="preserve">Rosa floribunda Martin Luther Rose </t>
  </si>
  <si>
    <t xml:space="preserve">Rosa floribunda Melusina </t>
  </si>
  <si>
    <t xml:space="preserve">Rosa floribunda Montana </t>
  </si>
  <si>
    <t xml:space="preserve">Rosa floribunda Morning Sun </t>
  </si>
  <si>
    <t>Rosa floribunda Olympisches Feuer 92</t>
  </si>
  <si>
    <t xml:space="preserve">Rosa floribunda Pastella </t>
  </si>
  <si>
    <t xml:space="preserve">Rosa floribunda Piccolo </t>
  </si>
  <si>
    <t xml:space="preserve">Rosa floribunda Rosali 83 </t>
  </si>
  <si>
    <t xml:space="preserve">Rosa floribunda Shanty </t>
  </si>
  <si>
    <t xml:space="preserve">Rosa floribunda Sirius </t>
  </si>
  <si>
    <t xml:space="preserve">Rosa floribunda Stadt Eltville </t>
  </si>
  <si>
    <t xml:space="preserve">Rosa floribunda The Queen Elizabeth </t>
  </si>
  <si>
    <t xml:space="preserve">Rosa miniature Apricot Clementine </t>
  </si>
  <si>
    <t xml:space="preserve">Rosa miniature Biedermeier </t>
  </si>
  <si>
    <t xml:space="preserve">Rosa miniature Candela </t>
  </si>
  <si>
    <t xml:space="preserve">Rosa miniature Chili Clementine </t>
  </si>
  <si>
    <t xml:space="preserve">Rosa miniature Clementine </t>
  </si>
  <si>
    <t xml:space="preserve">Rosa miniature Goldjuwel </t>
  </si>
  <si>
    <t xml:space="preserve">Rosa miniature Heidi Klum Rose </t>
  </si>
  <si>
    <t xml:space="preserve">Rosa miniature Hobby </t>
  </si>
  <si>
    <t xml:space="preserve">Rosa miniature Honeymilk </t>
  </si>
  <si>
    <t xml:space="preserve">Rosa miniature Lavender Ice </t>
  </si>
  <si>
    <t xml:space="preserve">Rosa miniature Ninetta </t>
  </si>
  <si>
    <t xml:space="preserve">Rosa miniature Orange Babyflor </t>
  </si>
  <si>
    <t xml:space="preserve">Rosa miniature Peach Clementine </t>
  </si>
  <si>
    <t xml:space="preserve">Rosa miniature Pink Babyflor </t>
  </si>
  <si>
    <t xml:space="preserve">Rosa miniature Sugar Baby </t>
  </si>
  <si>
    <t xml:space="preserve">Rosa miniature Tropical Clementine </t>
  </si>
  <si>
    <t xml:space="preserve">Rosa miniature White Babyflor </t>
  </si>
  <si>
    <t xml:space="preserve">Rosa miniature Yellow Clementine </t>
  </si>
  <si>
    <t xml:space="preserve">Rosa groundcover Alpenglühen </t>
  </si>
  <si>
    <t xml:space="preserve">Rosa groundcover Aspirin </t>
  </si>
  <si>
    <t xml:space="preserve">Rosa groundcover Austriana </t>
  </si>
  <si>
    <t xml:space="preserve">Rosa groundcover Centro </t>
  </si>
  <si>
    <t xml:space="preserve">Rosa groundcover Jazz </t>
  </si>
  <si>
    <t xml:space="preserve">Rosa groundcover Lipstick </t>
  </si>
  <si>
    <t xml:space="preserve">Rosa groundcover Matador </t>
  </si>
  <si>
    <t xml:space="preserve">Rosa groundcover Mirato </t>
  </si>
  <si>
    <t xml:space="preserve">Rosa groundcover Rody </t>
  </si>
  <si>
    <t>Rosa groundcover Salsa/Gruga Park Rose</t>
  </si>
  <si>
    <t xml:space="preserve">Rosa groundcover Satina </t>
  </si>
  <si>
    <t xml:space="preserve">Rosa groundcover Schneekönigin </t>
  </si>
  <si>
    <t xml:space="preserve">Rosa groundcover Sonnenschirm </t>
  </si>
  <si>
    <t xml:space="preserve">Rosa groundcover Stadt Rom </t>
  </si>
  <si>
    <t xml:space="preserve">Rosa groundcover Sweet Haze </t>
  </si>
  <si>
    <t xml:space="preserve">Rosa groundcover The Fairy </t>
  </si>
  <si>
    <t xml:space="preserve">Rosa climbing Barock </t>
  </si>
  <si>
    <t xml:space="preserve">Rosa climbing Camelot </t>
  </si>
  <si>
    <t xml:space="preserve">Rosa climbing Dukat </t>
  </si>
  <si>
    <t xml:space="preserve">Rosa climbing Goldstern </t>
  </si>
  <si>
    <t xml:space="preserve">Rosa climbing Lawinia </t>
  </si>
  <si>
    <t xml:space="preserve">Rosa climbing Libertas </t>
  </si>
  <si>
    <t xml:space="preserve">Rosa climbing Maritim </t>
  </si>
  <si>
    <t>Rosa climbing Perennial Blue</t>
  </si>
  <si>
    <t>Rosa climbing Perennial Blush</t>
  </si>
  <si>
    <t xml:space="preserve">Rosa climbing Rosarium Uetersen </t>
  </si>
  <si>
    <t xml:space="preserve">Rosa climbing Santana </t>
  </si>
  <si>
    <t xml:space="preserve">Rosa climbing Schneewalzer </t>
  </si>
  <si>
    <t xml:space="preserve">Rosa climbing Shogan </t>
  </si>
  <si>
    <t>Rosa climbing Sympathie</t>
  </si>
  <si>
    <t xml:space="preserve">Rosa climbing Uetersener Klosterrose </t>
  </si>
  <si>
    <t xml:space="preserve">Rosa park Arabia </t>
  </si>
  <si>
    <t xml:space="preserve">Rosa park Belvedere </t>
  </si>
  <si>
    <t xml:space="preserve">Rosa park Castella </t>
  </si>
  <si>
    <t xml:space="preserve">Rosa park Emil Nolde </t>
  </si>
  <si>
    <t xml:space="preserve">Rosa park Feuerwerk </t>
  </si>
  <si>
    <t xml:space="preserve">Rosa park First Lady </t>
  </si>
  <si>
    <t xml:space="preserve">Rosa park Friedenslicht </t>
  </si>
  <si>
    <t xml:space="preserve">Rosa park Global Water </t>
  </si>
  <si>
    <t xml:space="preserve">Rosa park Paprika </t>
  </si>
  <si>
    <t xml:space="preserve">Rosa park Rococo Double </t>
  </si>
  <si>
    <t xml:space="preserve">Rosa park Romanze </t>
  </si>
  <si>
    <t xml:space="preserve">Rosa park Rosario </t>
  </si>
  <si>
    <t xml:space="preserve">Rosa park Sahara </t>
  </si>
  <si>
    <t xml:space="preserve">Rosa park Saphir </t>
  </si>
  <si>
    <t xml:space="preserve">Rosa park Schneewittchen </t>
  </si>
  <si>
    <t>Rosa park Westerland</t>
  </si>
  <si>
    <t>Серия "Пчелиное пастбище"</t>
  </si>
  <si>
    <t xml:space="preserve">Rosa patio Bienenweide Apricot </t>
  </si>
  <si>
    <t xml:space="preserve">Rosa patio Bienenweide Gelb </t>
  </si>
  <si>
    <t xml:space="preserve">Rosa patio Bienenweide Hellrot </t>
  </si>
  <si>
    <t xml:space="preserve">Rosa patio Bienenweide Pink </t>
  </si>
  <si>
    <t xml:space="preserve">Rosa patio Bienenweide Rot </t>
  </si>
  <si>
    <t xml:space="preserve">Rosa patio Bienenweide Weiß </t>
  </si>
  <si>
    <t>Серия "Рококо" пионовидные розы</t>
  </si>
  <si>
    <t xml:space="preserve">Rosa parc Erotic Rokoko </t>
  </si>
  <si>
    <t>Роза парковая Эротик Рококо</t>
  </si>
  <si>
    <t xml:space="preserve">Rosa park Candy Rokoko </t>
  </si>
  <si>
    <t xml:space="preserve">Rosa park Champagne Rokoko </t>
  </si>
  <si>
    <t>Роза парковая Шампэйн Рококо</t>
  </si>
  <si>
    <t xml:space="preserve">Rosa park Lemon Rokoko </t>
  </si>
  <si>
    <t xml:space="preserve">Rosa park Lovely Rokoko </t>
  </si>
  <si>
    <t xml:space="preserve">Rosa park Magic Rokoko </t>
  </si>
  <si>
    <t xml:space="preserve">Rosa park Playful Rokoko </t>
  </si>
  <si>
    <t>ADR</t>
  </si>
  <si>
    <t xml:space="preserve">Розы Tantau из Германии, Весна-2018 </t>
  </si>
  <si>
    <t>прием предварительных заказов до 15.12.2017</t>
  </si>
  <si>
    <t>поступление товара после 16.03.2018</t>
  </si>
  <si>
    <t>ФИО</t>
  </si>
  <si>
    <t>контактный телефон</t>
  </si>
  <si>
    <t>в каком магазине будет удобно забрать заказ</t>
  </si>
  <si>
    <t>итого</t>
  </si>
  <si>
    <t>цена может изменится в зависимости от курса евро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</si>
</sst>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₽&quot;;\-#,##0.00\ &quot;₽&quot;"/>
    <numFmt numFmtId="44" formatCode="_-* #,##0.00\ &quot;₽&quot;_-;\-* #,##0.00\ &quot;₽&quot;_-;_-* &quot;-&quot;??\ &quot;₽&quot;_-;_-@_-"/>
    <numFmt numFmtId="164" formatCode="_-[$€-2]\ * #,##0.00_-;\-[$€-2]\ * #,##0.00_-;_-[$€-2]\ * &quot;-&quot;??_-;_-@_-"/>
    <numFmt numFmtId="165" formatCode="_-* #,##0.00\ [$₽-419]_-;\-* #,##0.00\ [$₽-419]_-;_-* &quot;-&quot;??\ [$₽-419]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 tint="0.249977111117893"/>
      <name val="Arial"/>
      <family val="2"/>
      <charset val="204"/>
    </font>
    <font>
      <sz val="9"/>
      <color theme="1" tint="0.249977111117893"/>
      <name val="Arial"/>
      <family val="2"/>
      <charset val="204"/>
    </font>
    <font>
      <b/>
      <sz val="12"/>
      <color theme="1" tint="0.249977111117893"/>
      <name val="Arial"/>
      <family val="2"/>
      <charset val="204"/>
    </font>
    <font>
      <sz val="12"/>
      <color theme="1" tint="0.249977111117893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 tint="0.249977111117893"/>
      <name val="Arial"/>
      <family val="2"/>
      <charset val="204"/>
    </font>
    <font>
      <b/>
      <sz val="14"/>
      <color theme="1" tint="0.249977111117893"/>
      <name val="Arial"/>
      <family val="2"/>
      <charset val="204"/>
    </font>
    <font>
      <sz val="11"/>
      <name val="Calibri"/>
      <family val="2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28"/>
      <color theme="1" tint="0.249977111117893"/>
      <name val="Arial"/>
      <family val="2"/>
      <charset val="204"/>
    </font>
    <font>
      <sz val="11"/>
      <color theme="1" tint="0.249977111117893"/>
      <name val="Arial"/>
      <family val="2"/>
      <charset val="204"/>
    </font>
    <font>
      <b/>
      <sz val="11"/>
      <color theme="1" tint="0.249977111117893"/>
      <name val="Arial"/>
      <family val="2"/>
      <charset val="204"/>
    </font>
    <font>
      <sz val="9"/>
      <color theme="1" tint="0.249977111117893"/>
      <name val="Calibri"/>
      <family val="2"/>
      <charset val="204"/>
      <scheme val="minor"/>
    </font>
    <font>
      <b/>
      <sz val="10"/>
      <color theme="1" tint="0.249977111117893"/>
      <name val="Arial"/>
      <family val="2"/>
      <charset val="204"/>
    </font>
    <font>
      <sz val="9"/>
      <color theme="1" tint="0.14999847407452621"/>
      <name val="Arial"/>
      <family val="2"/>
      <charset val="204"/>
    </font>
    <font>
      <b/>
      <sz val="9"/>
      <color theme="1" tint="0.14999847407452621"/>
      <name val="Arial"/>
      <family val="2"/>
      <charset val="204"/>
    </font>
    <font>
      <b/>
      <sz val="10"/>
      <color theme="1" tint="0.14999847407452621"/>
      <name val="Arial"/>
      <family val="2"/>
      <charset val="204"/>
    </font>
    <font>
      <b/>
      <sz val="22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 shrinkToFit="1"/>
    </xf>
    <xf numFmtId="164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NumberFormat="1" applyFont="1" applyFill="1" applyBorder="1" applyAlignment="1">
      <alignment horizontal="center" vertical="center" wrapText="1"/>
    </xf>
    <xf numFmtId="44" fontId="2" fillId="2" borderId="2" xfId="1" applyFont="1" applyFill="1" applyBorder="1" applyAlignment="1">
      <alignment horizontal="center" vertical="center" wrapText="1"/>
    </xf>
    <xf numFmtId="1" fontId="4" fillId="2" borderId="0" xfId="0" quotePrefix="1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vertical="center"/>
    </xf>
    <xf numFmtId="1" fontId="3" fillId="2" borderId="3" xfId="0" applyNumberFormat="1" applyFont="1" applyFill="1" applyBorder="1" applyAlignment="1">
      <alignment horizontal="center" vertical="center"/>
    </xf>
    <xf numFmtId="0" fontId="3" fillId="2" borderId="3" xfId="2" applyNumberFormat="1" applyFont="1" applyFill="1" applyBorder="1" applyAlignment="1">
      <alignment horizontal="left" vertical="center"/>
    </xf>
    <xf numFmtId="0" fontId="3" fillId="2" borderId="3" xfId="2" quotePrefix="1" applyNumberFormat="1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left" vertical="center"/>
    </xf>
    <xf numFmtId="1" fontId="2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0" fontId="3" fillId="2" borderId="3" xfId="3" quotePrefix="1" applyNumberFormat="1" applyFont="1" applyFill="1" applyBorder="1" applyAlignment="1">
      <alignment horizontal="center" vertical="center"/>
    </xf>
    <xf numFmtId="44" fontId="5" fillId="2" borderId="0" xfId="1" applyFont="1" applyFill="1" applyBorder="1" applyAlignment="1">
      <alignment vertical="center"/>
    </xf>
    <xf numFmtId="0" fontId="3" fillId="2" borderId="3" xfId="3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vertical="center"/>
    </xf>
    <xf numFmtId="0" fontId="3" fillId="2" borderId="3" xfId="0" quotePrefix="1" applyNumberFormat="1" applyFont="1" applyFill="1" applyBorder="1" applyAlignment="1">
      <alignment vertical="center"/>
    </xf>
    <xf numFmtId="1" fontId="5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left"/>
    </xf>
    <xf numFmtId="0" fontId="8" fillId="2" borderId="0" xfId="0" applyNumberFormat="1" applyFont="1" applyFill="1" applyBorder="1" applyAlignment="1">
      <alignment horizontal="left" vertical="center"/>
    </xf>
    <xf numFmtId="0" fontId="2" fillId="3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2" borderId="1" xfId="0" applyNumberFormat="1" applyFont="1" applyFill="1" applyBorder="1" applyAlignment="1">
      <alignment horizontal="center" vertical="center" wrapText="1" shrinkToFit="1"/>
    </xf>
    <xf numFmtId="0" fontId="12" fillId="2" borderId="0" xfId="0" applyNumberFormat="1" applyFont="1" applyFill="1" applyBorder="1" applyAlignment="1">
      <alignment horizontal="center" vertical="center"/>
    </xf>
    <xf numFmtId="0" fontId="9" fillId="2" borderId="3" xfId="3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 vertical="center"/>
    </xf>
    <xf numFmtId="0" fontId="9" fillId="2" borderId="3" xfId="3" quotePrefix="1" applyNumberFormat="1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center" vertical="center"/>
    </xf>
    <xf numFmtId="0" fontId="10" fillId="2" borderId="3" xfId="3" applyNumberFormat="1" applyFont="1" applyFill="1" applyBorder="1" applyAlignment="1">
      <alignment horizontal="center" vertical="center"/>
    </xf>
    <xf numFmtId="0" fontId="6" fillId="0" borderId="3" xfId="3" applyBorder="1" applyAlignment="1">
      <alignment vertical="center"/>
    </xf>
    <xf numFmtId="0" fontId="7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NumberFormat="1" applyFont="1" applyAlignment="1">
      <alignment horizontal="center" vertical="center"/>
    </xf>
    <xf numFmtId="165" fontId="15" fillId="0" borderId="0" xfId="0" applyNumberFormat="1" applyFont="1" applyAlignment="1">
      <alignment vertical="center"/>
    </xf>
    <xf numFmtId="0" fontId="17" fillId="0" borderId="0" xfId="0" applyFont="1"/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left" vertical="center" wrapText="1"/>
    </xf>
    <xf numFmtId="0" fontId="7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center"/>
    </xf>
    <xf numFmtId="164" fontId="19" fillId="0" borderId="0" xfId="0" applyNumberFormat="1" applyFont="1"/>
    <xf numFmtId="0" fontId="19" fillId="0" borderId="0" xfId="0" applyFont="1" applyAlignment="1">
      <alignment horizontal="right"/>
    </xf>
    <xf numFmtId="7" fontId="21" fillId="2" borderId="4" xfId="0" applyNumberFormat="1" applyFont="1" applyFill="1" applyBorder="1"/>
    <xf numFmtId="1" fontId="3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vertical="center"/>
    </xf>
    <xf numFmtId="0" fontId="3" fillId="2" borderId="0" xfId="3" applyNumberFormat="1" applyFont="1" applyFill="1" applyBorder="1" applyAlignment="1">
      <alignment horizontal="center" vertical="center"/>
    </xf>
    <xf numFmtId="0" fontId="9" fillId="2" borderId="0" xfId="3" applyNumberFormat="1" applyFont="1" applyFill="1" applyBorder="1" applyAlignment="1">
      <alignment horizontal="center" vertical="center"/>
    </xf>
    <xf numFmtId="7" fontId="21" fillId="2" borderId="0" xfId="0" applyNumberFormat="1" applyFont="1" applyFill="1" applyBorder="1"/>
    <xf numFmtId="0" fontId="2" fillId="3" borderId="0" xfId="0" applyNumberFormat="1" applyFont="1" applyFill="1" applyBorder="1" applyAlignment="1">
      <alignment horizontal="center" vertical="center"/>
    </xf>
    <xf numFmtId="0" fontId="22" fillId="0" borderId="0" xfId="3" applyFont="1" applyBorder="1" applyAlignment="1">
      <alignment horizontal="right" vertical="center" indent="1"/>
    </xf>
    <xf numFmtId="0" fontId="14" fillId="0" borderId="0" xfId="0" applyFont="1" applyAlignment="1">
      <alignment horizontal="center"/>
    </xf>
    <xf numFmtId="0" fontId="20" fillId="3" borderId="3" xfId="0" applyFont="1" applyFill="1" applyBorder="1"/>
  </cellXfs>
  <cellStyles count="4">
    <cellStyle name="Standaard 2" xfId="2"/>
    <cellStyle name="Гиперссылка" xfId="3" builtinId="8"/>
    <cellStyle name="Денежный" xfId="1" builtinId="4"/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jpg"/><Relationship Id="rId21" Type="http://schemas.openxmlformats.org/officeDocument/2006/relationships/image" Target="../media/image21.jpg"/><Relationship Id="rId42" Type="http://schemas.openxmlformats.org/officeDocument/2006/relationships/image" Target="../media/image42.jpg"/><Relationship Id="rId63" Type="http://schemas.openxmlformats.org/officeDocument/2006/relationships/image" Target="../media/image63.jpg"/><Relationship Id="rId84" Type="http://schemas.openxmlformats.org/officeDocument/2006/relationships/image" Target="../media/image84.jpg"/><Relationship Id="rId138" Type="http://schemas.openxmlformats.org/officeDocument/2006/relationships/image" Target="../media/image138.jpg"/><Relationship Id="rId159" Type="http://schemas.openxmlformats.org/officeDocument/2006/relationships/image" Target="../media/image159.jpg"/><Relationship Id="rId170" Type="http://schemas.openxmlformats.org/officeDocument/2006/relationships/image" Target="../media/image170.jpg"/><Relationship Id="rId191" Type="http://schemas.openxmlformats.org/officeDocument/2006/relationships/image" Target="../media/image191.jpg"/><Relationship Id="rId107" Type="http://schemas.openxmlformats.org/officeDocument/2006/relationships/image" Target="../media/image107.jpg"/><Relationship Id="rId11" Type="http://schemas.openxmlformats.org/officeDocument/2006/relationships/image" Target="../media/image11.jpg"/><Relationship Id="rId32" Type="http://schemas.openxmlformats.org/officeDocument/2006/relationships/image" Target="../media/image32.jpg"/><Relationship Id="rId53" Type="http://schemas.openxmlformats.org/officeDocument/2006/relationships/image" Target="../media/image53.jpg"/><Relationship Id="rId74" Type="http://schemas.openxmlformats.org/officeDocument/2006/relationships/image" Target="../media/image74.jpg"/><Relationship Id="rId128" Type="http://schemas.openxmlformats.org/officeDocument/2006/relationships/image" Target="../media/image128.jpg"/><Relationship Id="rId149" Type="http://schemas.openxmlformats.org/officeDocument/2006/relationships/image" Target="../media/image149.jpg"/><Relationship Id="rId5" Type="http://schemas.openxmlformats.org/officeDocument/2006/relationships/image" Target="../media/image5.jpg"/><Relationship Id="rId95" Type="http://schemas.openxmlformats.org/officeDocument/2006/relationships/image" Target="../media/image95.jpg"/><Relationship Id="rId160" Type="http://schemas.openxmlformats.org/officeDocument/2006/relationships/image" Target="../media/image160.jpg"/><Relationship Id="rId181" Type="http://schemas.openxmlformats.org/officeDocument/2006/relationships/image" Target="../media/image181.jpg"/><Relationship Id="rId22" Type="http://schemas.openxmlformats.org/officeDocument/2006/relationships/image" Target="../media/image22.jpg"/><Relationship Id="rId43" Type="http://schemas.openxmlformats.org/officeDocument/2006/relationships/image" Target="../media/image43.jpg"/><Relationship Id="rId64" Type="http://schemas.openxmlformats.org/officeDocument/2006/relationships/image" Target="../media/image64.jpg"/><Relationship Id="rId118" Type="http://schemas.openxmlformats.org/officeDocument/2006/relationships/image" Target="../media/image118.jpg"/><Relationship Id="rId139" Type="http://schemas.openxmlformats.org/officeDocument/2006/relationships/image" Target="../media/image139.jpg"/><Relationship Id="rId85" Type="http://schemas.openxmlformats.org/officeDocument/2006/relationships/image" Target="../media/image85.jpg"/><Relationship Id="rId150" Type="http://schemas.openxmlformats.org/officeDocument/2006/relationships/image" Target="../media/image150.jpg"/><Relationship Id="rId171" Type="http://schemas.openxmlformats.org/officeDocument/2006/relationships/image" Target="../media/image171.jpg"/><Relationship Id="rId192" Type="http://schemas.openxmlformats.org/officeDocument/2006/relationships/image" Target="../media/image192.jpg"/><Relationship Id="rId12" Type="http://schemas.openxmlformats.org/officeDocument/2006/relationships/image" Target="../media/image12.jpg"/><Relationship Id="rId33" Type="http://schemas.openxmlformats.org/officeDocument/2006/relationships/image" Target="../media/image33.jpg"/><Relationship Id="rId108" Type="http://schemas.openxmlformats.org/officeDocument/2006/relationships/image" Target="../media/image108.jpg"/><Relationship Id="rId129" Type="http://schemas.openxmlformats.org/officeDocument/2006/relationships/image" Target="../media/image129.jpg"/><Relationship Id="rId54" Type="http://schemas.openxmlformats.org/officeDocument/2006/relationships/image" Target="../media/image54.jpg"/><Relationship Id="rId75" Type="http://schemas.openxmlformats.org/officeDocument/2006/relationships/image" Target="../media/image75.jpg"/><Relationship Id="rId96" Type="http://schemas.openxmlformats.org/officeDocument/2006/relationships/image" Target="../media/image96.jpg"/><Relationship Id="rId140" Type="http://schemas.openxmlformats.org/officeDocument/2006/relationships/image" Target="../media/image140.jpg"/><Relationship Id="rId161" Type="http://schemas.openxmlformats.org/officeDocument/2006/relationships/image" Target="../media/image161.jpg"/><Relationship Id="rId182" Type="http://schemas.openxmlformats.org/officeDocument/2006/relationships/image" Target="../media/image182.jpg"/><Relationship Id="rId6" Type="http://schemas.openxmlformats.org/officeDocument/2006/relationships/image" Target="../media/image6.jpg"/><Relationship Id="rId23" Type="http://schemas.openxmlformats.org/officeDocument/2006/relationships/image" Target="../media/image23.jpg"/><Relationship Id="rId119" Type="http://schemas.openxmlformats.org/officeDocument/2006/relationships/image" Target="../media/image119.jpg"/><Relationship Id="rId44" Type="http://schemas.openxmlformats.org/officeDocument/2006/relationships/image" Target="../media/image44.jpg"/><Relationship Id="rId65" Type="http://schemas.openxmlformats.org/officeDocument/2006/relationships/image" Target="../media/image65.jpg"/><Relationship Id="rId86" Type="http://schemas.openxmlformats.org/officeDocument/2006/relationships/image" Target="../media/image86.jpg"/><Relationship Id="rId130" Type="http://schemas.openxmlformats.org/officeDocument/2006/relationships/image" Target="../media/image130.jpg"/><Relationship Id="rId151" Type="http://schemas.openxmlformats.org/officeDocument/2006/relationships/image" Target="../media/image151.jpg"/><Relationship Id="rId172" Type="http://schemas.openxmlformats.org/officeDocument/2006/relationships/image" Target="../media/image172.jpg"/><Relationship Id="rId193" Type="http://schemas.openxmlformats.org/officeDocument/2006/relationships/image" Target="../media/image193.jpg"/><Relationship Id="rId13" Type="http://schemas.openxmlformats.org/officeDocument/2006/relationships/image" Target="../media/image13.jpg"/><Relationship Id="rId109" Type="http://schemas.openxmlformats.org/officeDocument/2006/relationships/image" Target="../media/image109.jpg"/><Relationship Id="rId34" Type="http://schemas.openxmlformats.org/officeDocument/2006/relationships/image" Target="../media/image34.jpg"/><Relationship Id="rId50" Type="http://schemas.openxmlformats.org/officeDocument/2006/relationships/image" Target="../media/image50.jpg"/><Relationship Id="rId55" Type="http://schemas.openxmlformats.org/officeDocument/2006/relationships/image" Target="../media/image55.jpg"/><Relationship Id="rId76" Type="http://schemas.openxmlformats.org/officeDocument/2006/relationships/image" Target="../media/image76.jpg"/><Relationship Id="rId97" Type="http://schemas.openxmlformats.org/officeDocument/2006/relationships/image" Target="../media/image97.jpg"/><Relationship Id="rId104" Type="http://schemas.openxmlformats.org/officeDocument/2006/relationships/image" Target="../media/image104.jpg"/><Relationship Id="rId120" Type="http://schemas.openxmlformats.org/officeDocument/2006/relationships/image" Target="../media/image120.jpg"/><Relationship Id="rId125" Type="http://schemas.openxmlformats.org/officeDocument/2006/relationships/image" Target="../media/image125.jpg"/><Relationship Id="rId141" Type="http://schemas.openxmlformats.org/officeDocument/2006/relationships/image" Target="../media/image141.jpg"/><Relationship Id="rId146" Type="http://schemas.openxmlformats.org/officeDocument/2006/relationships/image" Target="../media/image146.jpg"/><Relationship Id="rId167" Type="http://schemas.openxmlformats.org/officeDocument/2006/relationships/image" Target="../media/image167.jpg"/><Relationship Id="rId188" Type="http://schemas.openxmlformats.org/officeDocument/2006/relationships/image" Target="../media/image188.jpg"/><Relationship Id="rId7" Type="http://schemas.openxmlformats.org/officeDocument/2006/relationships/image" Target="../media/image7.jpg"/><Relationship Id="rId71" Type="http://schemas.openxmlformats.org/officeDocument/2006/relationships/image" Target="../media/image71.jpg"/><Relationship Id="rId92" Type="http://schemas.openxmlformats.org/officeDocument/2006/relationships/image" Target="../media/image92.jpg"/><Relationship Id="rId162" Type="http://schemas.openxmlformats.org/officeDocument/2006/relationships/image" Target="../media/image162.jpg"/><Relationship Id="rId183" Type="http://schemas.openxmlformats.org/officeDocument/2006/relationships/image" Target="../media/image183.jpg"/><Relationship Id="rId2" Type="http://schemas.openxmlformats.org/officeDocument/2006/relationships/image" Target="../media/image2.jpg"/><Relationship Id="rId29" Type="http://schemas.openxmlformats.org/officeDocument/2006/relationships/image" Target="../media/image29.jpg"/><Relationship Id="rId24" Type="http://schemas.openxmlformats.org/officeDocument/2006/relationships/image" Target="../media/image24.jpg"/><Relationship Id="rId40" Type="http://schemas.openxmlformats.org/officeDocument/2006/relationships/image" Target="../media/image40.jpg"/><Relationship Id="rId45" Type="http://schemas.openxmlformats.org/officeDocument/2006/relationships/image" Target="../media/image45.jpg"/><Relationship Id="rId66" Type="http://schemas.openxmlformats.org/officeDocument/2006/relationships/image" Target="../media/image66.jpg"/><Relationship Id="rId87" Type="http://schemas.openxmlformats.org/officeDocument/2006/relationships/image" Target="../media/image87.jpg"/><Relationship Id="rId110" Type="http://schemas.openxmlformats.org/officeDocument/2006/relationships/image" Target="../media/image110.jpg"/><Relationship Id="rId115" Type="http://schemas.openxmlformats.org/officeDocument/2006/relationships/image" Target="../media/image115.jpg"/><Relationship Id="rId131" Type="http://schemas.openxmlformats.org/officeDocument/2006/relationships/image" Target="../media/image131.jpg"/><Relationship Id="rId136" Type="http://schemas.openxmlformats.org/officeDocument/2006/relationships/image" Target="../media/image136.jpg"/><Relationship Id="rId157" Type="http://schemas.openxmlformats.org/officeDocument/2006/relationships/image" Target="../media/image157.jpg"/><Relationship Id="rId178" Type="http://schemas.openxmlformats.org/officeDocument/2006/relationships/image" Target="../media/image178.jpg"/><Relationship Id="rId61" Type="http://schemas.openxmlformats.org/officeDocument/2006/relationships/image" Target="../media/image61.jpg"/><Relationship Id="rId82" Type="http://schemas.openxmlformats.org/officeDocument/2006/relationships/image" Target="../media/image82.jpg"/><Relationship Id="rId152" Type="http://schemas.openxmlformats.org/officeDocument/2006/relationships/image" Target="../media/image152.jpg"/><Relationship Id="rId173" Type="http://schemas.openxmlformats.org/officeDocument/2006/relationships/image" Target="../media/image173.jpg"/><Relationship Id="rId194" Type="http://schemas.openxmlformats.org/officeDocument/2006/relationships/image" Target="../media/image194.jpeg"/><Relationship Id="rId19" Type="http://schemas.openxmlformats.org/officeDocument/2006/relationships/image" Target="../media/image19.jpg"/><Relationship Id="rId14" Type="http://schemas.openxmlformats.org/officeDocument/2006/relationships/image" Target="../media/image14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56" Type="http://schemas.openxmlformats.org/officeDocument/2006/relationships/image" Target="../media/image56.jpg"/><Relationship Id="rId77" Type="http://schemas.openxmlformats.org/officeDocument/2006/relationships/image" Target="../media/image77.jpg"/><Relationship Id="rId100" Type="http://schemas.openxmlformats.org/officeDocument/2006/relationships/image" Target="../media/image100.jpg"/><Relationship Id="rId105" Type="http://schemas.openxmlformats.org/officeDocument/2006/relationships/image" Target="../media/image105.jpg"/><Relationship Id="rId126" Type="http://schemas.openxmlformats.org/officeDocument/2006/relationships/image" Target="../media/image126.jpg"/><Relationship Id="rId147" Type="http://schemas.openxmlformats.org/officeDocument/2006/relationships/image" Target="../media/image147.jpg"/><Relationship Id="rId168" Type="http://schemas.openxmlformats.org/officeDocument/2006/relationships/image" Target="../media/image168.jpg"/><Relationship Id="rId8" Type="http://schemas.openxmlformats.org/officeDocument/2006/relationships/image" Target="../media/image8.jpg"/><Relationship Id="rId51" Type="http://schemas.openxmlformats.org/officeDocument/2006/relationships/image" Target="../media/image51.jpg"/><Relationship Id="rId72" Type="http://schemas.openxmlformats.org/officeDocument/2006/relationships/image" Target="../media/image72.jpg"/><Relationship Id="rId93" Type="http://schemas.openxmlformats.org/officeDocument/2006/relationships/image" Target="../media/image93.jpg"/><Relationship Id="rId98" Type="http://schemas.openxmlformats.org/officeDocument/2006/relationships/image" Target="../media/image98.jpg"/><Relationship Id="rId121" Type="http://schemas.openxmlformats.org/officeDocument/2006/relationships/image" Target="../media/image121.jpg"/><Relationship Id="rId142" Type="http://schemas.openxmlformats.org/officeDocument/2006/relationships/image" Target="../media/image142.jpg"/><Relationship Id="rId163" Type="http://schemas.openxmlformats.org/officeDocument/2006/relationships/image" Target="../media/image163.jpg"/><Relationship Id="rId184" Type="http://schemas.openxmlformats.org/officeDocument/2006/relationships/image" Target="../media/image184.jpg"/><Relationship Id="rId189" Type="http://schemas.openxmlformats.org/officeDocument/2006/relationships/image" Target="../media/image189.jpg"/><Relationship Id="rId3" Type="http://schemas.openxmlformats.org/officeDocument/2006/relationships/image" Target="../media/image3.jpg"/><Relationship Id="rId25" Type="http://schemas.openxmlformats.org/officeDocument/2006/relationships/image" Target="../media/image25.jpg"/><Relationship Id="rId46" Type="http://schemas.openxmlformats.org/officeDocument/2006/relationships/image" Target="../media/image46.jpg"/><Relationship Id="rId67" Type="http://schemas.openxmlformats.org/officeDocument/2006/relationships/image" Target="../media/image67.jpg"/><Relationship Id="rId116" Type="http://schemas.openxmlformats.org/officeDocument/2006/relationships/image" Target="../media/image116.jpg"/><Relationship Id="rId137" Type="http://schemas.openxmlformats.org/officeDocument/2006/relationships/image" Target="../media/image137.jpg"/><Relationship Id="rId158" Type="http://schemas.openxmlformats.org/officeDocument/2006/relationships/image" Target="../media/image158.jpg"/><Relationship Id="rId20" Type="http://schemas.openxmlformats.org/officeDocument/2006/relationships/image" Target="../media/image20.jpg"/><Relationship Id="rId41" Type="http://schemas.openxmlformats.org/officeDocument/2006/relationships/image" Target="../media/image41.jpg"/><Relationship Id="rId62" Type="http://schemas.openxmlformats.org/officeDocument/2006/relationships/image" Target="../media/image62.jpg"/><Relationship Id="rId83" Type="http://schemas.openxmlformats.org/officeDocument/2006/relationships/image" Target="../media/image83.jpg"/><Relationship Id="rId88" Type="http://schemas.openxmlformats.org/officeDocument/2006/relationships/image" Target="../media/image88.jpg"/><Relationship Id="rId111" Type="http://schemas.openxmlformats.org/officeDocument/2006/relationships/image" Target="../media/image111.jpg"/><Relationship Id="rId132" Type="http://schemas.openxmlformats.org/officeDocument/2006/relationships/image" Target="../media/image132.jpg"/><Relationship Id="rId153" Type="http://schemas.openxmlformats.org/officeDocument/2006/relationships/image" Target="../media/image153.jpg"/><Relationship Id="rId174" Type="http://schemas.openxmlformats.org/officeDocument/2006/relationships/image" Target="../media/image174.jpg"/><Relationship Id="rId179" Type="http://schemas.openxmlformats.org/officeDocument/2006/relationships/image" Target="../media/image179.jpg"/><Relationship Id="rId190" Type="http://schemas.openxmlformats.org/officeDocument/2006/relationships/image" Target="../media/image190.jpg"/><Relationship Id="rId15" Type="http://schemas.openxmlformats.org/officeDocument/2006/relationships/image" Target="../media/image15.jpg"/><Relationship Id="rId36" Type="http://schemas.openxmlformats.org/officeDocument/2006/relationships/image" Target="../media/image36.jpg"/><Relationship Id="rId57" Type="http://schemas.openxmlformats.org/officeDocument/2006/relationships/image" Target="../media/image57.jpg"/><Relationship Id="rId106" Type="http://schemas.openxmlformats.org/officeDocument/2006/relationships/image" Target="../media/image106.jpg"/><Relationship Id="rId127" Type="http://schemas.openxmlformats.org/officeDocument/2006/relationships/image" Target="../media/image127.jpg"/><Relationship Id="rId10" Type="http://schemas.openxmlformats.org/officeDocument/2006/relationships/image" Target="../media/image10.jpg"/><Relationship Id="rId31" Type="http://schemas.openxmlformats.org/officeDocument/2006/relationships/image" Target="../media/image31.jpg"/><Relationship Id="rId52" Type="http://schemas.openxmlformats.org/officeDocument/2006/relationships/image" Target="../media/image52.jpg"/><Relationship Id="rId73" Type="http://schemas.openxmlformats.org/officeDocument/2006/relationships/image" Target="../media/image73.jpg"/><Relationship Id="rId78" Type="http://schemas.openxmlformats.org/officeDocument/2006/relationships/image" Target="../media/image78.jpg"/><Relationship Id="rId94" Type="http://schemas.openxmlformats.org/officeDocument/2006/relationships/image" Target="../media/image94.jpg"/><Relationship Id="rId99" Type="http://schemas.openxmlformats.org/officeDocument/2006/relationships/image" Target="../media/image99.jpg"/><Relationship Id="rId101" Type="http://schemas.openxmlformats.org/officeDocument/2006/relationships/image" Target="../media/image101.jpg"/><Relationship Id="rId122" Type="http://schemas.openxmlformats.org/officeDocument/2006/relationships/image" Target="../media/image122.jpg"/><Relationship Id="rId143" Type="http://schemas.openxmlformats.org/officeDocument/2006/relationships/image" Target="../media/image143.jpg"/><Relationship Id="rId148" Type="http://schemas.openxmlformats.org/officeDocument/2006/relationships/image" Target="../media/image148.jpg"/><Relationship Id="rId164" Type="http://schemas.openxmlformats.org/officeDocument/2006/relationships/image" Target="../media/image164.jpg"/><Relationship Id="rId169" Type="http://schemas.openxmlformats.org/officeDocument/2006/relationships/image" Target="../media/image169.jpg"/><Relationship Id="rId185" Type="http://schemas.openxmlformats.org/officeDocument/2006/relationships/image" Target="../media/image185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80" Type="http://schemas.openxmlformats.org/officeDocument/2006/relationships/image" Target="../media/image180.jpg"/><Relationship Id="rId26" Type="http://schemas.openxmlformats.org/officeDocument/2006/relationships/image" Target="../media/image26.jpg"/><Relationship Id="rId47" Type="http://schemas.openxmlformats.org/officeDocument/2006/relationships/image" Target="../media/image47.jpg"/><Relationship Id="rId68" Type="http://schemas.openxmlformats.org/officeDocument/2006/relationships/image" Target="../media/image68.jpg"/><Relationship Id="rId89" Type="http://schemas.openxmlformats.org/officeDocument/2006/relationships/image" Target="../media/image89.jpg"/><Relationship Id="rId112" Type="http://schemas.openxmlformats.org/officeDocument/2006/relationships/image" Target="../media/image112.jpg"/><Relationship Id="rId133" Type="http://schemas.openxmlformats.org/officeDocument/2006/relationships/image" Target="../media/image133.jpg"/><Relationship Id="rId154" Type="http://schemas.openxmlformats.org/officeDocument/2006/relationships/image" Target="../media/image154.jpg"/><Relationship Id="rId175" Type="http://schemas.openxmlformats.org/officeDocument/2006/relationships/image" Target="../media/image175.jpg"/><Relationship Id="rId16" Type="http://schemas.openxmlformats.org/officeDocument/2006/relationships/image" Target="../media/image16.jpg"/><Relationship Id="rId37" Type="http://schemas.openxmlformats.org/officeDocument/2006/relationships/image" Target="../media/image37.jpg"/><Relationship Id="rId58" Type="http://schemas.openxmlformats.org/officeDocument/2006/relationships/image" Target="../media/image58.jpg"/><Relationship Id="rId79" Type="http://schemas.openxmlformats.org/officeDocument/2006/relationships/image" Target="../media/image79.jpg"/><Relationship Id="rId102" Type="http://schemas.openxmlformats.org/officeDocument/2006/relationships/image" Target="../media/image102.jpg"/><Relationship Id="rId123" Type="http://schemas.openxmlformats.org/officeDocument/2006/relationships/image" Target="../media/image123.jpg"/><Relationship Id="rId144" Type="http://schemas.openxmlformats.org/officeDocument/2006/relationships/image" Target="../media/image144.jpg"/><Relationship Id="rId90" Type="http://schemas.openxmlformats.org/officeDocument/2006/relationships/image" Target="../media/image90.jpg"/><Relationship Id="rId165" Type="http://schemas.openxmlformats.org/officeDocument/2006/relationships/image" Target="../media/image165.jpg"/><Relationship Id="rId186" Type="http://schemas.openxmlformats.org/officeDocument/2006/relationships/image" Target="../media/image186.jpg"/><Relationship Id="rId27" Type="http://schemas.openxmlformats.org/officeDocument/2006/relationships/image" Target="../media/image27.jpg"/><Relationship Id="rId48" Type="http://schemas.openxmlformats.org/officeDocument/2006/relationships/image" Target="../media/image48.jpg"/><Relationship Id="rId69" Type="http://schemas.openxmlformats.org/officeDocument/2006/relationships/image" Target="../media/image69.jpg"/><Relationship Id="rId113" Type="http://schemas.openxmlformats.org/officeDocument/2006/relationships/image" Target="../media/image113.jpg"/><Relationship Id="rId134" Type="http://schemas.openxmlformats.org/officeDocument/2006/relationships/image" Target="../media/image134.jpg"/><Relationship Id="rId80" Type="http://schemas.openxmlformats.org/officeDocument/2006/relationships/image" Target="../media/image80.jpg"/><Relationship Id="rId155" Type="http://schemas.openxmlformats.org/officeDocument/2006/relationships/image" Target="../media/image155.jpg"/><Relationship Id="rId176" Type="http://schemas.openxmlformats.org/officeDocument/2006/relationships/image" Target="../media/image176.jpg"/><Relationship Id="rId17" Type="http://schemas.openxmlformats.org/officeDocument/2006/relationships/image" Target="../media/image17.jpg"/><Relationship Id="rId38" Type="http://schemas.openxmlformats.org/officeDocument/2006/relationships/image" Target="../media/image38.jpg"/><Relationship Id="rId59" Type="http://schemas.openxmlformats.org/officeDocument/2006/relationships/image" Target="../media/image59.jpg"/><Relationship Id="rId103" Type="http://schemas.openxmlformats.org/officeDocument/2006/relationships/image" Target="../media/image103.jpg"/><Relationship Id="rId124" Type="http://schemas.openxmlformats.org/officeDocument/2006/relationships/image" Target="../media/image124.jpg"/><Relationship Id="rId70" Type="http://schemas.openxmlformats.org/officeDocument/2006/relationships/image" Target="../media/image70.jpg"/><Relationship Id="rId91" Type="http://schemas.openxmlformats.org/officeDocument/2006/relationships/image" Target="../media/image91.jpg"/><Relationship Id="rId145" Type="http://schemas.openxmlformats.org/officeDocument/2006/relationships/image" Target="../media/image145.jpg"/><Relationship Id="rId166" Type="http://schemas.openxmlformats.org/officeDocument/2006/relationships/image" Target="../media/image166.jpg"/><Relationship Id="rId187" Type="http://schemas.openxmlformats.org/officeDocument/2006/relationships/image" Target="../media/image187.jpg"/><Relationship Id="rId1" Type="http://schemas.openxmlformats.org/officeDocument/2006/relationships/image" Target="../media/image1.jpg"/><Relationship Id="rId28" Type="http://schemas.openxmlformats.org/officeDocument/2006/relationships/image" Target="../media/image28.jpg"/><Relationship Id="rId49" Type="http://schemas.openxmlformats.org/officeDocument/2006/relationships/image" Target="../media/image49.jpg"/><Relationship Id="rId114" Type="http://schemas.openxmlformats.org/officeDocument/2006/relationships/image" Target="../media/image114.jpg"/><Relationship Id="rId60" Type="http://schemas.openxmlformats.org/officeDocument/2006/relationships/image" Target="../media/image60.jpg"/><Relationship Id="rId81" Type="http://schemas.openxmlformats.org/officeDocument/2006/relationships/image" Target="../media/image81.jpg"/><Relationship Id="rId135" Type="http://schemas.openxmlformats.org/officeDocument/2006/relationships/image" Target="../media/image135.jpg"/><Relationship Id="rId156" Type="http://schemas.openxmlformats.org/officeDocument/2006/relationships/image" Target="../media/image156.jpg"/><Relationship Id="rId177" Type="http://schemas.openxmlformats.org/officeDocument/2006/relationships/image" Target="../media/image177.jpg"/><Relationship Id="rId18" Type="http://schemas.openxmlformats.org/officeDocument/2006/relationships/image" Target="../media/image18.jpg"/><Relationship Id="rId39" Type="http://schemas.openxmlformats.org/officeDocument/2006/relationships/image" Target="../media/image3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12</xdr:row>
      <xdr:rowOff>12700</xdr:rowOff>
    </xdr:from>
    <xdr:to>
      <xdr:col>4</xdr:col>
      <xdr:colOff>558800</xdr:colOff>
      <xdr:row>12</xdr:row>
      <xdr:rowOff>622300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86899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13</xdr:row>
      <xdr:rowOff>12700</xdr:rowOff>
    </xdr:from>
    <xdr:to>
      <xdr:col>4</xdr:col>
      <xdr:colOff>558800</xdr:colOff>
      <xdr:row>13</xdr:row>
      <xdr:rowOff>622300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93186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14</xdr:row>
      <xdr:rowOff>12700</xdr:rowOff>
    </xdr:from>
    <xdr:to>
      <xdr:col>4</xdr:col>
      <xdr:colOff>558800</xdr:colOff>
      <xdr:row>14</xdr:row>
      <xdr:rowOff>622300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99472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15</xdr:row>
      <xdr:rowOff>12700</xdr:rowOff>
    </xdr:from>
    <xdr:to>
      <xdr:col>4</xdr:col>
      <xdr:colOff>558800</xdr:colOff>
      <xdr:row>15</xdr:row>
      <xdr:rowOff>622300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05759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16</xdr:row>
      <xdr:rowOff>12700</xdr:rowOff>
    </xdr:from>
    <xdr:to>
      <xdr:col>4</xdr:col>
      <xdr:colOff>558800</xdr:colOff>
      <xdr:row>16</xdr:row>
      <xdr:rowOff>622300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12045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17</xdr:row>
      <xdr:rowOff>12700</xdr:rowOff>
    </xdr:from>
    <xdr:to>
      <xdr:col>4</xdr:col>
      <xdr:colOff>558800</xdr:colOff>
      <xdr:row>17</xdr:row>
      <xdr:rowOff>622300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18332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18</xdr:row>
      <xdr:rowOff>12700</xdr:rowOff>
    </xdr:from>
    <xdr:to>
      <xdr:col>4</xdr:col>
      <xdr:colOff>558800</xdr:colOff>
      <xdr:row>18</xdr:row>
      <xdr:rowOff>622300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24618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19</xdr:row>
      <xdr:rowOff>12700</xdr:rowOff>
    </xdr:from>
    <xdr:to>
      <xdr:col>4</xdr:col>
      <xdr:colOff>558800</xdr:colOff>
      <xdr:row>19</xdr:row>
      <xdr:rowOff>622300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30905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20</xdr:row>
      <xdr:rowOff>12700</xdr:rowOff>
    </xdr:from>
    <xdr:to>
      <xdr:col>4</xdr:col>
      <xdr:colOff>558800</xdr:colOff>
      <xdr:row>20</xdr:row>
      <xdr:rowOff>622300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37191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21</xdr:row>
      <xdr:rowOff>12700</xdr:rowOff>
    </xdr:from>
    <xdr:to>
      <xdr:col>4</xdr:col>
      <xdr:colOff>558800</xdr:colOff>
      <xdr:row>21</xdr:row>
      <xdr:rowOff>622300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43478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22</xdr:row>
      <xdr:rowOff>12700</xdr:rowOff>
    </xdr:from>
    <xdr:to>
      <xdr:col>4</xdr:col>
      <xdr:colOff>558800</xdr:colOff>
      <xdr:row>22</xdr:row>
      <xdr:rowOff>622300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49764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23</xdr:row>
      <xdr:rowOff>12700</xdr:rowOff>
    </xdr:from>
    <xdr:to>
      <xdr:col>4</xdr:col>
      <xdr:colOff>558800</xdr:colOff>
      <xdr:row>23</xdr:row>
      <xdr:rowOff>622300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56051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24</xdr:row>
      <xdr:rowOff>12700</xdr:rowOff>
    </xdr:from>
    <xdr:to>
      <xdr:col>4</xdr:col>
      <xdr:colOff>558800</xdr:colOff>
      <xdr:row>24</xdr:row>
      <xdr:rowOff>622300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62337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25</xdr:row>
      <xdr:rowOff>12700</xdr:rowOff>
    </xdr:from>
    <xdr:to>
      <xdr:col>4</xdr:col>
      <xdr:colOff>558800</xdr:colOff>
      <xdr:row>25</xdr:row>
      <xdr:rowOff>622300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68624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26</xdr:row>
      <xdr:rowOff>12700</xdr:rowOff>
    </xdr:from>
    <xdr:to>
      <xdr:col>4</xdr:col>
      <xdr:colOff>558800</xdr:colOff>
      <xdr:row>26</xdr:row>
      <xdr:rowOff>622300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74910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27</xdr:row>
      <xdr:rowOff>12700</xdr:rowOff>
    </xdr:from>
    <xdr:to>
      <xdr:col>4</xdr:col>
      <xdr:colOff>558800</xdr:colOff>
      <xdr:row>27</xdr:row>
      <xdr:rowOff>622300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81197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28</xdr:row>
      <xdr:rowOff>12700</xdr:rowOff>
    </xdr:from>
    <xdr:to>
      <xdr:col>4</xdr:col>
      <xdr:colOff>558800</xdr:colOff>
      <xdr:row>28</xdr:row>
      <xdr:rowOff>622300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87483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29</xdr:row>
      <xdr:rowOff>12700</xdr:rowOff>
    </xdr:from>
    <xdr:to>
      <xdr:col>4</xdr:col>
      <xdr:colOff>558800</xdr:colOff>
      <xdr:row>29</xdr:row>
      <xdr:rowOff>622300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93770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31</xdr:row>
      <xdr:rowOff>12700</xdr:rowOff>
    </xdr:from>
    <xdr:to>
      <xdr:col>4</xdr:col>
      <xdr:colOff>558800</xdr:colOff>
      <xdr:row>31</xdr:row>
      <xdr:rowOff>622300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201961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32</xdr:row>
      <xdr:rowOff>12700</xdr:rowOff>
    </xdr:from>
    <xdr:to>
      <xdr:col>4</xdr:col>
      <xdr:colOff>558800</xdr:colOff>
      <xdr:row>32</xdr:row>
      <xdr:rowOff>622300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208248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33</xdr:row>
      <xdr:rowOff>12700</xdr:rowOff>
    </xdr:from>
    <xdr:to>
      <xdr:col>4</xdr:col>
      <xdr:colOff>558800</xdr:colOff>
      <xdr:row>33</xdr:row>
      <xdr:rowOff>622300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214534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34</xdr:row>
      <xdr:rowOff>12700</xdr:rowOff>
    </xdr:from>
    <xdr:to>
      <xdr:col>4</xdr:col>
      <xdr:colOff>558800</xdr:colOff>
      <xdr:row>34</xdr:row>
      <xdr:rowOff>622300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220821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35</xdr:row>
      <xdr:rowOff>12700</xdr:rowOff>
    </xdr:from>
    <xdr:to>
      <xdr:col>4</xdr:col>
      <xdr:colOff>558800</xdr:colOff>
      <xdr:row>35</xdr:row>
      <xdr:rowOff>622300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227107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36</xdr:row>
      <xdr:rowOff>12700</xdr:rowOff>
    </xdr:from>
    <xdr:to>
      <xdr:col>4</xdr:col>
      <xdr:colOff>558800</xdr:colOff>
      <xdr:row>36</xdr:row>
      <xdr:rowOff>622300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233394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37</xdr:row>
      <xdr:rowOff>12700</xdr:rowOff>
    </xdr:from>
    <xdr:to>
      <xdr:col>4</xdr:col>
      <xdr:colOff>558800</xdr:colOff>
      <xdr:row>37</xdr:row>
      <xdr:rowOff>622300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239680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38</xdr:row>
      <xdr:rowOff>12700</xdr:rowOff>
    </xdr:from>
    <xdr:to>
      <xdr:col>4</xdr:col>
      <xdr:colOff>558800</xdr:colOff>
      <xdr:row>38</xdr:row>
      <xdr:rowOff>622300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245967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39</xdr:row>
      <xdr:rowOff>12700</xdr:rowOff>
    </xdr:from>
    <xdr:to>
      <xdr:col>4</xdr:col>
      <xdr:colOff>558800</xdr:colOff>
      <xdr:row>39</xdr:row>
      <xdr:rowOff>622300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252253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40</xdr:row>
      <xdr:rowOff>12700</xdr:rowOff>
    </xdr:from>
    <xdr:to>
      <xdr:col>4</xdr:col>
      <xdr:colOff>558800</xdr:colOff>
      <xdr:row>40</xdr:row>
      <xdr:rowOff>622300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258540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42</xdr:row>
      <xdr:rowOff>12700</xdr:rowOff>
    </xdr:from>
    <xdr:to>
      <xdr:col>4</xdr:col>
      <xdr:colOff>558800</xdr:colOff>
      <xdr:row>42</xdr:row>
      <xdr:rowOff>622300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267112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43</xdr:row>
      <xdr:rowOff>12700</xdr:rowOff>
    </xdr:from>
    <xdr:to>
      <xdr:col>4</xdr:col>
      <xdr:colOff>558800</xdr:colOff>
      <xdr:row>43</xdr:row>
      <xdr:rowOff>622300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273399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44</xdr:row>
      <xdr:rowOff>12700</xdr:rowOff>
    </xdr:from>
    <xdr:to>
      <xdr:col>4</xdr:col>
      <xdr:colOff>558800</xdr:colOff>
      <xdr:row>44</xdr:row>
      <xdr:rowOff>622300</xdr:rowOff>
    </xdr:to>
    <xdr:pic>
      <xdr:nvPicPr>
        <xdr:cNvPr id="128" name="Рисунок 127"/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279685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45</xdr:row>
      <xdr:rowOff>12700</xdr:rowOff>
    </xdr:from>
    <xdr:to>
      <xdr:col>4</xdr:col>
      <xdr:colOff>558800</xdr:colOff>
      <xdr:row>45</xdr:row>
      <xdr:rowOff>622300</xdr:rowOff>
    </xdr:to>
    <xdr:pic>
      <xdr:nvPicPr>
        <xdr:cNvPr id="129" name="Рисунок 128"/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285972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46</xdr:row>
      <xdr:rowOff>12700</xdr:rowOff>
    </xdr:from>
    <xdr:to>
      <xdr:col>4</xdr:col>
      <xdr:colOff>558800</xdr:colOff>
      <xdr:row>46</xdr:row>
      <xdr:rowOff>622300</xdr:rowOff>
    </xdr:to>
    <xdr:pic>
      <xdr:nvPicPr>
        <xdr:cNvPr id="130" name="Рисунок 129"/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292258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47</xdr:row>
      <xdr:rowOff>12700</xdr:rowOff>
    </xdr:from>
    <xdr:to>
      <xdr:col>4</xdr:col>
      <xdr:colOff>558800</xdr:colOff>
      <xdr:row>47</xdr:row>
      <xdr:rowOff>622300</xdr:rowOff>
    </xdr:to>
    <xdr:pic>
      <xdr:nvPicPr>
        <xdr:cNvPr id="131" name="Рисунок 130"/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298545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49</xdr:row>
      <xdr:rowOff>12700</xdr:rowOff>
    </xdr:from>
    <xdr:to>
      <xdr:col>4</xdr:col>
      <xdr:colOff>558800</xdr:colOff>
      <xdr:row>49</xdr:row>
      <xdr:rowOff>622300</xdr:rowOff>
    </xdr:to>
    <xdr:pic>
      <xdr:nvPicPr>
        <xdr:cNvPr id="132" name="Рисунок 131"/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307117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50</xdr:row>
      <xdr:rowOff>12700</xdr:rowOff>
    </xdr:from>
    <xdr:to>
      <xdr:col>4</xdr:col>
      <xdr:colOff>558800</xdr:colOff>
      <xdr:row>50</xdr:row>
      <xdr:rowOff>622300</xdr:rowOff>
    </xdr:to>
    <xdr:pic>
      <xdr:nvPicPr>
        <xdr:cNvPr id="133" name="Рисунок 132"/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313404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51</xdr:row>
      <xdr:rowOff>12700</xdr:rowOff>
    </xdr:from>
    <xdr:to>
      <xdr:col>4</xdr:col>
      <xdr:colOff>558800</xdr:colOff>
      <xdr:row>51</xdr:row>
      <xdr:rowOff>622300</xdr:rowOff>
    </xdr:to>
    <xdr:pic>
      <xdr:nvPicPr>
        <xdr:cNvPr id="134" name="Рисунок 133"/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319690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52</xdr:row>
      <xdr:rowOff>12700</xdr:rowOff>
    </xdr:from>
    <xdr:to>
      <xdr:col>4</xdr:col>
      <xdr:colOff>558800</xdr:colOff>
      <xdr:row>52</xdr:row>
      <xdr:rowOff>622300</xdr:rowOff>
    </xdr:to>
    <xdr:pic>
      <xdr:nvPicPr>
        <xdr:cNvPr id="135" name="Рисунок 134"/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325977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53</xdr:row>
      <xdr:rowOff>12700</xdr:rowOff>
    </xdr:from>
    <xdr:to>
      <xdr:col>4</xdr:col>
      <xdr:colOff>558800</xdr:colOff>
      <xdr:row>53</xdr:row>
      <xdr:rowOff>622300</xdr:rowOff>
    </xdr:to>
    <xdr:pic>
      <xdr:nvPicPr>
        <xdr:cNvPr id="136" name="Рисунок 135"/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332263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54</xdr:row>
      <xdr:rowOff>12700</xdr:rowOff>
    </xdr:from>
    <xdr:to>
      <xdr:col>4</xdr:col>
      <xdr:colOff>558800</xdr:colOff>
      <xdr:row>54</xdr:row>
      <xdr:rowOff>622300</xdr:rowOff>
    </xdr:to>
    <xdr:pic>
      <xdr:nvPicPr>
        <xdr:cNvPr id="137" name="Рисунок 136"/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338550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55</xdr:row>
      <xdr:rowOff>12700</xdr:rowOff>
    </xdr:from>
    <xdr:to>
      <xdr:col>4</xdr:col>
      <xdr:colOff>558800</xdr:colOff>
      <xdr:row>55</xdr:row>
      <xdr:rowOff>622300</xdr:rowOff>
    </xdr:to>
    <xdr:pic>
      <xdr:nvPicPr>
        <xdr:cNvPr id="138" name="Рисунок 137"/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344836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57</xdr:row>
      <xdr:rowOff>12700</xdr:rowOff>
    </xdr:from>
    <xdr:to>
      <xdr:col>4</xdr:col>
      <xdr:colOff>558800</xdr:colOff>
      <xdr:row>57</xdr:row>
      <xdr:rowOff>622300</xdr:rowOff>
    </xdr:to>
    <xdr:pic>
      <xdr:nvPicPr>
        <xdr:cNvPr id="139" name="Рисунок 138"/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353409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58</xdr:row>
      <xdr:rowOff>12700</xdr:rowOff>
    </xdr:from>
    <xdr:to>
      <xdr:col>4</xdr:col>
      <xdr:colOff>558800</xdr:colOff>
      <xdr:row>58</xdr:row>
      <xdr:rowOff>622300</xdr:rowOff>
    </xdr:to>
    <xdr:pic>
      <xdr:nvPicPr>
        <xdr:cNvPr id="140" name="Рисунок 139"/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359695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59</xdr:row>
      <xdr:rowOff>12700</xdr:rowOff>
    </xdr:from>
    <xdr:to>
      <xdr:col>4</xdr:col>
      <xdr:colOff>558800</xdr:colOff>
      <xdr:row>59</xdr:row>
      <xdr:rowOff>622300</xdr:rowOff>
    </xdr:to>
    <xdr:pic>
      <xdr:nvPicPr>
        <xdr:cNvPr id="141" name="Рисунок 140"/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365982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60</xdr:row>
      <xdr:rowOff>12700</xdr:rowOff>
    </xdr:from>
    <xdr:to>
      <xdr:col>4</xdr:col>
      <xdr:colOff>558800</xdr:colOff>
      <xdr:row>60</xdr:row>
      <xdr:rowOff>622300</xdr:rowOff>
    </xdr:to>
    <xdr:pic>
      <xdr:nvPicPr>
        <xdr:cNvPr id="142" name="Рисунок 141"/>
        <xdr:cNvPicPr>
          <a:picLocks noChangeAspect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372268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61</xdr:row>
      <xdr:rowOff>12700</xdr:rowOff>
    </xdr:from>
    <xdr:to>
      <xdr:col>4</xdr:col>
      <xdr:colOff>558800</xdr:colOff>
      <xdr:row>61</xdr:row>
      <xdr:rowOff>622300</xdr:rowOff>
    </xdr:to>
    <xdr:pic>
      <xdr:nvPicPr>
        <xdr:cNvPr id="143" name="Рисунок 142"/>
        <xdr:cNvPicPr>
          <a:picLocks noChangeAspect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378555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62</xdr:row>
      <xdr:rowOff>12700</xdr:rowOff>
    </xdr:from>
    <xdr:to>
      <xdr:col>4</xdr:col>
      <xdr:colOff>558800</xdr:colOff>
      <xdr:row>62</xdr:row>
      <xdr:rowOff>622300</xdr:rowOff>
    </xdr:to>
    <xdr:pic>
      <xdr:nvPicPr>
        <xdr:cNvPr id="144" name="Рисунок 143"/>
        <xdr:cNvPicPr>
          <a:picLocks noChangeAspect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384841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63</xdr:row>
      <xdr:rowOff>12700</xdr:rowOff>
    </xdr:from>
    <xdr:to>
      <xdr:col>4</xdr:col>
      <xdr:colOff>558800</xdr:colOff>
      <xdr:row>63</xdr:row>
      <xdr:rowOff>622300</xdr:rowOff>
    </xdr:to>
    <xdr:pic>
      <xdr:nvPicPr>
        <xdr:cNvPr id="145" name="Рисунок 144"/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391128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64</xdr:row>
      <xdr:rowOff>12700</xdr:rowOff>
    </xdr:from>
    <xdr:to>
      <xdr:col>4</xdr:col>
      <xdr:colOff>558800</xdr:colOff>
      <xdr:row>64</xdr:row>
      <xdr:rowOff>622300</xdr:rowOff>
    </xdr:to>
    <xdr:pic>
      <xdr:nvPicPr>
        <xdr:cNvPr id="146" name="Рисунок 145"/>
        <xdr:cNvPicPr>
          <a:picLocks noChangeAspect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397414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65</xdr:row>
      <xdr:rowOff>12700</xdr:rowOff>
    </xdr:from>
    <xdr:to>
      <xdr:col>4</xdr:col>
      <xdr:colOff>558800</xdr:colOff>
      <xdr:row>65</xdr:row>
      <xdr:rowOff>622300</xdr:rowOff>
    </xdr:to>
    <xdr:pic>
      <xdr:nvPicPr>
        <xdr:cNvPr id="147" name="Рисунок 146"/>
        <xdr:cNvPicPr>
          <a:picLocks noChangeAspect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403701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66</xdr:row>
      <xdr:rowOff>12700</xdr:rowOff>
    </xdr:from>
    <xdr:to>
      <xdr:col>4</xdr:col>
      <xdr:colOff>558800</xdr:colOff>
      <xdr:row>66</xdr:row>
      <xdr:rowOff>622300</xdr:rowOff>
    </xdr:to>
    <xdr:pic>
      <xdr:nvPicPr>
        <xdr:cNvPr id="148" name="Рисунок 147"/>
        <xdr:cNvPicPr>
          <a:picLocks noChangeAspect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409987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67</xdr:row>
      <xdr:rowOff>12700</xdr:rowOff>
    </xdr:from>
    <xdr:to>
      <xdr:col>4</xdr:col>
      <xdr:colOff>558800</xdr:colOff>
      <xdr:row>67</xdr:row>
      <xdr:rowOff>622300</xdr:rowOff>
    </xdr:to>
    <xdr:pic>
      <xdr:nvPicPr>
        <xdr:cNvPr id="151" name="Рисунок 150"/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416274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68</xdr:row>
      <xdr:rowOff>12700</xdr:rowOff>
    </xdr:from>
    <xdr:to>
      <xdr:col>4</xdr:col>
      <xdr:colOff>558800</xdr:colOff>
      <xdr:row>68</xdr:row>
      <xdr:rowOff>622300</xdr:rowOff>
    </xdr:to>
    <xdr:pic>
      <xdr:nvPicPr>
        <xdr:cNvPr id="152" name="Рисунок 151"/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422560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69</xdr:row>
      <xdr:rowOff>12700</xdr:rowOff>
    </xdr:from>
    <xdr:to>
      <xdr:col>4</xdr:col>
      <xdr:colOff>558800</xdr:colOff>
      <xdr:row>69</xdr:row>
      <xdr:rowOff>622300</xdr:rowOff>
    </xdr:to>
    <xdr:pic>
      <xdr:nvPicPr>
        <xdr:cNvPr id="153" name="Рисунок 152"/>
        <xdr:cNvPicPr>
          <a:picLocks noChangeAspect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428847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70</xdr:row>
      <xdr:rowOff>12700</xdr:rowOff>
    </xdr:from>
    <xdr:to>
      <xdr:col>4</xdr:col>
      <xdr:colOff>558800</xdr:colOff>
      <xdr:row>70</xdr:row>
      <xdr:rowOff>622300</xdr:rowOff>
    </xdr:to>
    <xdr:pic>
      <xdr:nvPicPr>
        <xdr:cNvPr id="154" name="Рисунок 153"/>
        <xdr:cNvPicPr>
          <a:picLocks noChangeAspect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435133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71</xdr:row>
      <xdr:rowOff>12700</xdr:rowOff>
    </xdr:from>
    <xdr:to>
      <xdr:col>4</xdr:col>
      <xdr:colOff>558800</xdr:colOff>
      <xdr:row>71</xdr:row>
      <xdr:rowOff>622300</xdr:rowOff>
    </xdr:to>
    <xdr:pic>
      <xdr:nvPicPr>
        <xdr:cNvPr id="155" name="Рисунок 154"/>
        <xdr:cNvPicPr>
          <a:picLocks noChangeAspect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441420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72</xdr:row>
      <xdr:rowOff>12700</xdr:rowOff>
    </xdr:from>
    <xdr:to>
      <xdr:col>4</xdr:col>
      <xdr:colOff>558800</xdr:colOff>
      <xdr:row>72</xdr:row>
      <xdr:rowOff>622300</xdr:rowOff>
    </xdr:to>
    <xdr:pic>
      <xdr:nvPicPr>
        <xdr:cNvPr id="156" name="Рисунок 155"/>
        <xdr:cNvPicPr>
          <a:picLocks noChangeAspect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447706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73</xdr:row>
      <xdr:rowOff>12700</xdr:rowOff>
    </xdr:from>
    <xdr:to>
      <xdr:col>4</xdr:col>
      <xdr:colOff>558800</xdr:colOff>
      <xdr:row>73</xdr:row>
      <xdr:rowOff>622300</xdr:rowOff>
    </xdr:to>
    <xdr:pic>
      <xdr:nvPicPr>
        <xdr:cNvPr id="157" name="Рисунок 156"/>
        <xdr:cNvPicPr>
          <a:picLocks noChangeAspect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453993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74</xdr:row>
      <xdr:rowOff>12700</xdr:rowOff>
    </xdr:from>
    <xdr:to>
      <xdr:col>4</xdr:col>
      <xdr:colOff>558800</xdr:colOff>
      <xdr:row>74</xdr:row>
      <xdr:rowOff>622300</xdr:rowOff>
    </xdr:to>
    <xdr:pic>
      <xdr:nvPicPr>
        <xdr:cNvPr id="158" name="Рисунок 157"/>
        <xdr:cNvPicPr>
          <a:picLocks noChangeAspect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460279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75</xdr:row>
      <xdr:rowOff>12700</xdr:rowOff>
    </xdr:from>
    <xdr:to>
      <xdr:col>4</xdr:col>
      <xdr:colOff>558800</xdr:colOff>
      <xdr:row>75</xdr:row>
      <xdr:rowOff>622300</xdr:rowOff>
    </xdr:to>
    <xdr:pic>
      <xdr:nvPicPr>
        <xdr:cNvPr id="159" name="Рисунок 158"/>
        <xdr:cNvPicPr>
          <a:picLocks noChangeAspect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466566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76</xdr:row>
      <xdr:rowOff>12700</xdr:rowOff>
    </xdr:from>
    <xdr:to>
      <xdr:col>4</xdr:col>
      <xdr:colOff>558800</xdr:colOff>
      <xdr:row>76</xdr:row>
      <xdr:rowOff>622300</xdr:rowOff>
    </xdr:to>
    <xdr:pic>
      <xdr:nvPicPr>
        <xdr:cNvPr id="160" name="Рисунок 159"/>
        <xdr:cNvPicPr>
          <a:picLocks noChangeAspect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472852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77</xdr:row>
      <xdr:rowOff>12700</xdr:rowOff>
    </xdr:from>
    <xdr:to>
      <xdr:col>4</xdr:col>
      <xdr:colOff>558800</xdr:colOff>
      <xdr:row>77</xdr:row>
      <xdr:rowOff>622300</xdr:rowOff>
    </xdr:to>
    <xdr:pic>
      <xdr:nvPicPr>
        <xdr:cNvPr id="161" name="Рисунок 160"/>
        <xdr:cNvPicPr>
          <a:picLocks noChangeAspect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479139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78</xdr:row>
      <xdr:rowOff>12700</xdr:rowOff>
    </xdr:from>
    <xdr:to>
      <xdr:col>4</xdr:col>
      <xdr:colOff>558800</xdr:colOff>
      <xdr:row>78</xdr:row>
      <xdr:rowOff>622300</xdr:rowOff>
    </xdr:to>
    <xdr:pic>
      <xdr:nvPicPr>
        <xdr:cNvPr id="162" name="Рисунок 161"/>
        <xdr:cNvPicPr>
          <a:picLocks noChangeAspect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485425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79</xdr:row>
      <xdr:rowOff>12700</xdr:rowOff>
    </xdr:from>
    <xdr:to>
      <xdr:col>4</xdr:col>
      <xdr:colOff>558800</xdr:colOff>
      <xdr:row>79</xdr:row>
      <xdr:rowOff>622300</xdr:rowOff>
    </xdr:to>
    <xdr:pic>
      <xdr:nvPicPr>
        <xdr:cNvPr id="163" name="Рисунок 162"/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491712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80</xdr:row>
      <xdr:rowOff>12700</xdr:rowOff>
    </xdr:from>
    <xdr:to>
      <xdr:col>4</xdr:col>
      <xdr:colOff>558800</xdr:colOff>
      <xdr:row>80</xdr:row>
      <xdr:rowOff>622300</xdr:rowOff>
    </xdr:to>
    <xdr:pic>
      <xdr:nvPicPr>
        <xdr:cNvPr id="164" name="Рисунок 163"/>
        <xdr:cNvPicPr>
          <a:picLocks noChangeAspect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497998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81</xdr:row>
      <xdr:rowOff>12700</xdr:rowOff>
    </xdr:from>
    <xdr:to>
      <xdr:col>4</xdr:col>
      <xdr:colOff>558800</xdr:colOff>
      <xdr:row>81</xdr:row>
      <xdr:rowOff>622300</xdr:rowOff>
    </xdr:to>
    <xdr:pic>
      <xdr:nvPicPr>
        <xdr:cNvPr id="165" name="Рисунок 164"/>
        <xdr:cNvPicPr>
          <a:picLocks noChangeAspect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504285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82</xdr:row>
      <xdr:rowOff>12700</xdr:rowOff>
    </xdr:from>
    <xdr:to>
      <xdr:col>4</xdr:col>
      <xdr:colOff>558800</xdr:colOff>
      <xdr:row>82</xdr:row>
      <xdr:rowOff>622300</xdr:rowOff>
    </xdr:to>
    <xdr:pic>
      <xdr:nvPicPr>
        <xdr:cNvPr id="166" name="Рисунок 165"/>
        <xdr:cNvPicPr>
          <a:picLocks noChangeAspect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510571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84</xdr:row>
      <xdr:rowOff>12700</xdr:rowOff>
    </xdr:from>
    <xdr:to>
      <xdr:col>4</xdr:col>
      <xdr:colOff>558800</xdr:colOff>
      <xdr:row>84</xdr:row>
      <xdr:rowOff>622300</xdr:rowOff>
    </xdr:to>
    <xdr:pic>
      <xdr:nvPicPr>
        <xdr:cNvPr id="167" name="Рисунок 166"/>
        <xdr:cNvPicPr>
          <a:picLocks noChangeAspect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518763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85</xdr:row>
      <xdr:rowOff>12700</xdr:rowOff>
    </xdr:from>
    <xdr:to>
      <xdr:col>4</xdr:col>
      <xdr:colOff>558800</xdr:colOff>
      <xdr:row>85</xdr:row>
      <xdr:rowOff>622300</xdr:rowOff>
    </xdr:to>
    <xdr:pic>
      <xdr:nvPicPr>
        <xdr:cNvPr id="168" name="Рисунок 167"/>
        <xdr:cNvPicPr>
          <a:picLocks noChangeAspect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525049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86</xdr:row>
      <xdr:rowOff>12700</xdr:rowOff>
    </xdr:from>
    <xdr:to>
      <xdr:col>4</xdr:col>
      <xdr:colOff>558800</xdr:colOff>
      <xdr:row>86</xdr:row>
      <xdr:rowOff>622300</xdr:rowOff>
    </xdr:to>
    <xdr:pic>
      <xdr:nvPicPr>
        <xdr:cNvPr id="169" name="Рисунок 168"/>
        <xdr:cNvPicPr>
          <a:picLocks noChangeAspect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531336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87</xdr:row>
      <xdr:rowOff>12700</xdr:rowOff>
    </xdr:from>
    <xdr:to>
      <xdr:col>4</xdr:col>
      <xdr:colOff>558800</xdr:colOff>
      <xdr:row>87</xdr:row>
      <xdr:rowOff>622300</xdr:rowOff>
    </xdr:to>
    <xdr:pic>
      <xdr:nvPicPr>
        <xdr:cNvPr id="170" name="Рисунок 169"/>
        <xdr:cNvPicPr>
          <a:picLocks noChangeAspect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537622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88</xdr:row>
      <xdr:rowOff>12700</xdr:rowOff>
    </xdr:from>
    <xdr:to>
      <xdr:col>4</xdr:col>
      <xdr:colOff>558800</xdr:colOff>
      <xdr:row>88</xdr:row>
      <xdr:rowOff>622300</xdr:rowOff>
    </xdr:to>
    <xdr:pic>
      <xdr:nvPicPr>
        <xdr:cNvPr id="171" name="Рисунок 170"/>
        <xdr:cNvPicPr>
          <a:picLocks noChangeAspect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543909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89</xdr:row>
      <xdr:rowOff>12700</xdr:rowOff>
    </xdr:from>
    <xdr:to>
      <xdr:col>4</xdr:col>
      <xdr:colOff>558800</xdr:colOff>
      <xdr:row>89</xdr:row>
      <xdr:rowOff>622300</xdr:rowOff>
    </xdr:to>
    <xdr:pic>
      <xdr:nvPicPr>
        <xdr:cNvPr id="172" name="Рисунок 171"/>
        <xdr:cNvPicPr>
          <a:picLocks noChangeAspect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550195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90</xdr:row>
      <xdr:rowOff>12700</xdr:rowOff>
    </xdr:from>
    <xdr:to>
      <xdr:col>4</xdr:col>
      <xdr:colOff>558800</xdr:colOff>
      <xdr:row>90</xdr:row>
      <xdr:rowOff>622300</xdr:rowOff>
    </xdr:to>
    <xdr:pic>
      <xdr:nvPicPr>
        <xdr:cNvPr id="173" name="Рисунок 172"/>
        <xdr:cNvPicPr>
          <a:picLocks noChangeAspect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556482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91</xdr:row>
      <xdr:rowOff>12700</xdr:rowOff>
    </xdr:from>
    <xdr:to>
      <xdr:col>4</xdr:col>
      <xdr:colOff>558800</xdr:colOff>
      <xdr:row>91</xdr:row>
      <xdr:rowOff>622300</xdr:rowOff>
    </xdr:to>
    <xdr:pic>
      <xdr:nvPicPr>
        <xdr:cNvPr id="174" name="Рисунок 173"/>
        <xdr:cNvPicPr>
          <a:picLocks noChangeAspect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562768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92</xdr:row>
      <xdr:rowOff>12700</xdr:rowOff>
    </xdr:from>
    <xdr:to>
      <xdr:col>4</xdr:col>
      <xdr:colOff>558800</xdr:colOff>
      <xdr:row>92</xdr:row>
      <xdr:rowOff>622300</xdr:rowOff>
    </xdr:to>
    <xdr:pic>
      <xdr:nvPicPr>
        <xdr:cNvPr id="175" name="Рисунок 174"/>
        <xdr:cNvPicPr>
          <a:picLocks noChangeAspect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569055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93</xdr:row>
      <xdr:rowOff>12700</xdr:rowOff>
    </xdr:from>
    <xdr:to>
      <xdr:col>4</xdr:col>
      <xdr:colOff>558800</xdr:colOff>
      <xdr:row>93</xdr:row>
      <xdr:rowOff>622300</xdr:rowOff>
    </xdr:to>
    <xdr:pic>
      <xdr:nvPicPr>
        <xdr:cNvPr id="176" name="Рисунок 175"/>
        <xdr:cNvPicPr>
          <a:picLocks noChangeAspect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575341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94</xdr:row>
      <xdr:rowOff>12700</xdr:rowOff>
    </xdr:from>
    <xdr:to>
      <xdr:col>4</xdr:col>
      <xdr:colOff>558800</xdr:colOff>
      <xdr:row>94</xdr:row>
      <xdr:rowOff>622300</xdr:rowOff>
    </xdr:to>
    <xdr:pic>
      <xdr:nvPicPr>
        <xdr:cNvPr id="177" name="Рисунок 176"/>
        <xdr:cNvPicPr>
          <a:picLocks noChangeAspect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581628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95</xdr:row>
      <xdr:rowOff>12700</xdr:rowOff>
    </xdr:from>
    <xdr:to>
      <xdr:col>4</xdr:col>
      <xdr:colOff>558800</xdr:colOff>
      <xdr:row>95</xdr:row>
      <xdr:rowOff>622300</xdr:rowOff>
    </xdr:to>
    <xdr:pic>
      <xdr:nvPicPr>
        <xdr:cNvPr id="178" name="Рисунок 177"/>
        <xdr:cNvPicPr>
          <a:picLocks noChangeAspect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587914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96</xdr:row>
      <xdr:rowOff>12700</xdr:rowOff>
    </xdr:from>
    <xdr:to>
      <xdr:col>4</xdr:col>
      <xdr:colOff>558800</xdr:colOff>
      <xdr:row>96</xdr:row>
      <xdr:rowOff>622300</xdr:rowOff>
    </xdr:to>
    <xdr:pic>
      <xdr:nvPicPr>
        <xdr:cNvPr id="179" name="Рисунок 178"/>
        <xdr:cNvPicPr>
          <a:picLocks noChangeAspect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594201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97</xdr:row>
      <xdr:rowOff>12700</xdr:rowOff>
    </xdr:from>
    <xdr:to>
      <xdr:col>4</xdr:col>
      <xdr:colOff>558800</xdr:colOff>
      <xdr:row>97</xdr:row>
      <xdr:rowOff>622300</xdr:rowOff>
    </xdr:to>
    <xdr:pic>
      <xdr:nvPicPr>
        <xdr:cNvPr id="180" name="Рисунок 179"/>
        <xdr:cNvPicPr>
          <a:picLocks noChangeAspect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600487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98</xdr:row>
      <xdr:rowOff>12700</xdr:rowOff>
    </xdr:from>
    <xdr:to>
      <xdr:col>4</xdr:col>
      <xdr:colOff>558800</xdr:colOff>
      <xdr:row>98</xdr:row>
      <xdr:rowOff>622300</xdr:rowOff>
    </xdr:to>
    <xdr:pic>
      <xdr:nvPicPr>
        <xdr:cNvPr id="181" name="Рисунок 180"/>
        <xdr:cNvPicPr>
          <a:picLocks noChangeAspect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606774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99</xdr:row>
      <xdr:rowOff>12700</xdr:rowOff>
    </xdr:from>
    <xdr:to>
      <xdr:col>4</xdr:col>
      <xdr:colOff>558800</xdr:colOff>
      <xdr:row>99</xdr:row>
      <xdr:rowOff>622300</xdr:rowOff>
    </xdr:to>
    <xdr:pic>
      <xdr:nvPicPr>
        <xdr:cNvPr id="182" name="Рисунок 181"/>
        <xdr:cNvPicPr>
          <a:picLocks noChangeAspect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613060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100</xdr:row>
      <xdr:rowOff>12700</xdr:rowOff>
    </xdr:from>
    <xdr:to>
      <xdr:col>4</xdr:col>
      <xdr:colOff>558800</xdr:colOff>
      <xdr:row>100</xdr:row>
      <xdr:rowOff>622300</xdr:rowOff>
    </xdr:to>
    <xdr:pic>
      <xdr:nvPicPr>
        <xdr:cNvPr id="183" name="Рисунок 182"/>
        <xdr:cNvPicPr>
          <a:picLocks noChangeAspect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619347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101</xdr:row>
      <xdr:rowOff>12700</xdr:rowOff>
    </xdr:from>
    <xdr:to>
      <xdr:col>4</xdr:col>
      <xdr:colOff>558800</xdr:colOff>
      <xdr:row>101</xdr:row>
      <xdr:rowOff>622300</xdr:rowOff>
    </xdr:to>
    <xdr:pic>
      <xdr:nvPicPr>
        <xdr:cNvPr id="184" name="Рисунок 183"/>
        <xdr:cNvPicPr>
          <a:picLocks noChangeAspect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625633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102</xdr:row>
      <xdr:rowOff>12700</xdr:rowOff>
    </xdr:from>
    <xdr:to>
      <xdr:col>4</xdr:col>
      <xdr:colOff>558800</xdr:colOff>
      <xdr:row>102</xdr:row>
      <xdr:rowOff>622300</xdr:rowOff>
    </xdr:to>
    <xdr:pic>
      <xdr:nvPicPr>
        <xdr:cNvPr id="185" name="Рисунок 184"/>
        <xdr:cNvPicPr>
          <a:picLocks noChangeAspect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631920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103</xdr:row>
      <xdr:rowOff>12700</xdr:rowOff>
    </xdr:from>
    <xdr:to>
      <xdr:col>4</xdr:col>
      <xdr:colOff>558800</xdr:colOff>
      <xdr:row>103</xdr:row>
      <xdr:rowOff>622300</xdr:rowOff>
    </xdr:to>
    <xdr:pic>
      <xdr:nvPicPr>
        <xdr:cNvPr id="186" name="Рисунок 185"/>
        <xdr:cNvPicPr>
          <a:picLocks noChangeAspect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638206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104</xdr:row>
      <xdr:rowOff>12700</xdr:rowOff>
    </xdr:from>
    <xdr:to>
      <xdr:col>4</xdr:col>
      <xdr:colOff>558800</xdr:colOff>
      <xdr:row>104</xdr:row>
      <xdr:rowOff>622300</xdr:rowOff>
    </xdr:to>
    <xdr:pic>
      <xdr:nvPicPr>
        <xdr:cNvPr id="187" name="Рисунок 186"/>
        <xdr:cNvPicPr>
          <a:picLocks noChangeAspect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644493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105</xdr:row>
      <xdr:rowOff>12700</xdr:rowOff>
    </xdr:from>
    <xdr:to>
      <xdr:col>4</xdr:col>
      <xdr:colOff>558800</xdr:colOff>
      <xdr:row>105</xdr:row>
      <xdr:rowOff>622300</xdr:rowOff>
    </xdr:to>
    <xdr:pic>
      <xdr:nvPicPr>
        <xdr:cNvPr id="188" name="Рисунок 187"/>
        <xdr:cNvPicPr>
          <a:picLocks noChangeAspect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650779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106</xdr:row>
      <xdr:rowOff>12700</xdr:rowOff>
    </xdr:from>
    <xdr:to>
      <xdr:col>4</xdr:col>
      <xdr:colOff>558800</xdr:colOff>
      <xdr:row>106</xdr:row>
      <xdr:rowOff>622300</xdr:rowOff>
    </xdr:to>
    <xdr:pic>
      <xdr:nvPicPr>
        <xdr:cNvPr id="189" name="Рисунок 188"/>
        <xdr:cNvPicPr>
          <a:picLocks noChangeAspect="1"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657066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107</xdr:row>
      <xdr:rowOff>12700</xdr:rowOff>
    </xdr:from>
    <xdr:to>
      <xdr:col>4</xdr:col>
      <xdr:colOff>558800</xdr:colOff>
      <xdr:row>107</xdr:row>
      <xdr:rowOff>622300</xdr:rowOff>
    </xdr:to>
    <xdr:pic>
      <xdr:nvPicPr>
        <xdr:cNvPr id="190" name="Рисунок 189"/>
        <xdr:cNvPicPr>
          <a:picLocks noChangeAspect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663352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108</xdr:row>
      <xdr:rowOff>12700</xdr:rowOff>
    </xdr:from>
    <xdr:to>
      <xdr:col>4</xdr:col>
      <xdr:colOff>558800</xdr:colOff>
      <xdr:row>108</xdr:row>
      <xdr:rowOff>622300</xdr:rowOff>
    </xdr:to>
    <xdr:pic>
      <xdr:nvPicPr>
        <xdr:cNvPr id="191" name="Рисунок 190"/>
        <xdr:cNvPicPr>
          <a:picLocks noChangeAspect="1"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669639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109</xdr:row>
      <xdr:rowOff>12700</xdr:rowOff>
    </xdr:from>
    <xdr:to>
      <xdr:col>4</xdr:col>
      <xdr:colOff>558800</xdr:colOff>
      <xdr:row>109</xdr:row>
      <xdr:rowOff>622300</xdr:rowOff>
    </xdr:to>
    <xdr:pic>
      <xdr:nvPicPr>
        <xdr:cNvPr id="192" name="Рисунок 191"/>
        <xdr:cNvPicPr>
          <a:picLocks noChangeAspect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675925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110</xdr:row>
      <xdr:rowOff>12700</xdr:rowOff>
    </xdr:from>
    <xdr:to>
      <xdr:col>4</xdr:col>
      <xdr:colOff>558800</xdr:colOff>
      <xdr:row>110</xdr:row>
      <xdr:rowOff>622300</xdr:rowOff>
    </xdr:to>
    <xdr:pic>
      <xdr:nvPicPr>
        <xdr:cNvPr id="193" name="Рисунок 192"/>
        <xdr:cNvPicPr>
          <a:picLocks noChangeAspect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682212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111</xdr:row>
      <xdr:rowOff>12700</xdr:rowOff>
    </xdr:from>
    <xdr:to>
      <xdr:col>4</xdr:col>
      <xdr:colOff>558800</xdr:colOff>
      <xdr:row>111</xdr:row>
      <xdr:rowOff>622300</xdr:rowOff>
    </xdr:to>
    <xdr:pic>
      <xdr:nvPicPr>
        <xdr:cNvPr id="194" name="Рисунок 193"/>
        <xdr:cNvPicPr>
          <a:picLocks noChangeAspect="1"/>
        </xdr:cNvPicPr>
      </xdr:nvPicPr>
      <xdr:blipFill>
        <a:blip xmlns:r="http://schemas.openxmlformats.org/officeDocument/2006/relationships" r:embed="rId9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688498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112</xdr:row>
      <xdr:rowOff>12700</xdr:rowOff>
    </xdr:from>
    <xdr:to>
      <xdr:col>4</xdr:col>
      <xdr:colOff>558800</xdr:colOff>
      <xdr:row>112</xdr:row>
      <xdr:rowOff>622300</xdr:rowOff>
    </xdr:to>
    <xdr:pic>
      <xdr:nvPicPr>
        <xdr:cNvPr id="195" name="Рисунок 194"/>
        <xdr:cNvPicPr>
          <a:picLocks noChangeAspect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694785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113</xdr:row>
      <xdr:rowOff>12700</xdr:rowOff>
    </xdr:from>
    <xdr:to>
      <xdr:col>4</xdr:col>
      <xdr:colOff>558800</xdr:colOff>
      <xdr:row>113</xdr:row>
      <xdr:rowOff>622300</xdr:rowOff>
    </xdr:to>
    <xdr:pic>
      <xdr:nvPicPr>
        <xdr:cNvPr id="196" name="Рисунок 195"/>
        <xdr:cNvPicPr>
          <a:picLocks noChangeAspect="1"/>
        </xdr:cNvPicPr>
      </xdr:nvPicPr>
      <xdr:blipFill>
        <a:blip xmlns:r="http://schemas.openxmlformats.org/officeDocument/2006/relationships" r:embed="rId97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701071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114</xdr:row>
      <xdr:rowOff>12700</xdr:rowOff>
    </xdr:from>
    <xdr:to>
      <xdr:col>4</xdr:col>
      <xdr:colOff>558800</xdr:colOff>
      <xdr:row>114</xdr:row>
      <xdr:rowOff>622300</xdr:rowOff>
    </xdr:to>
    <xdr:pic>
      <xdr:nvPicPr>
        <xdr:cNvPr id="197" name="Рисунок 196"/>
        <xdr:cNvPicPr>
          <a:picLocks noChangeAspect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707358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115</xdr:row>
      <xdr:rowOff>12700</xdr:rowOff>
    </xdr:from>
    <xdr:to>
      <xdr:col>4</xdr:col>
      <xdr:colOff>558800</xdr:colOff>
      <xdr:row>115</xdr:row>
      <xdr:rowOff>622300</xdr:rowOff>
    </xdr:to>
    <xdr:pic>
      <xdr:nvPicPr>
        <xdr:cNvPr id="198" name="Рисунок 197"/>
        <xdr:cNvPicPr>
          <a:picLocks noChangeAspect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713644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116</xdr:row>
      <xdr:rowOff>12700</xdr:rowOff>
    </xdr:from>
    <xdr:to>
      <xdr:col>4</xdr:col>
      <xdr:colOff>558800</xdr:colOff>
      <xdr:row>116</xdr:row>
      <xdr:rowOff>622300</xdr:rowOff>
    </xdr:to>
    <xdr:pic>
      <xdr:nvPicPr>
        <xdr:cNvPr id="199" name="Рисунок 198"/>
        <xdr:cNvPicPr>
          <a:picLocks noChangeAspect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719931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117</xdr:row>
      <xdr:rowOff>12700</xdr:rowOff>
    </xdr:from>
    <xdr:to>
      <xdr:col>4</xdr:col>
      <xdr:colOff>558800</xdr:colOff>
      <xdr:row>117</xdr:row>
      <xdr:rowOff>622300</xdr:rowOff>
    </xdr:to>
    <xdr:pic>
      <xdr:nvPicPr>
        <xdr:cNvPr id="200" name="Рисунок 199"/>
        <xdr:cNvPicPr>
          <a:picLocks noChangeAspect="1"/>
        </xdr:cNvPicPr>
      </xdr:nvPicPr>
      <xdr:blipFill>
        <a:blip xmlns:r="http://schemas.openxmlformats.org/officeDocument/2006/relationships" r:embed="rId10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726217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118</xdr:row>
      <xdr:rowOff>12700</xdr:rowOff>
    </xdr:from>
    <xdr:to>
      <xdr:col>4</xdr:col>
      <xdr:colOff>558800</xdr:colOff>
      <xdr:row>118</xdr:row>
      <xdr:rowOff>622300</xdr:rowOff>
    </xdr:to>
    <xdr:pic>
      <xdr:nvPicPr>
        <xdr:cNvPr id="201" name="Рисунок 200"/>
        <xdr:cNvPicPr>
          <a:picLocks noChangeAspect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732504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119</xdr:row>
      <xdr:rowOff>12700</xdr:rowOff>
    </xdr:from>
    <xdr:to>
      <xdr:col>4</xdr:col>
      <xdr:colOff>558800</xdr:colOff>
      <xdr:row>119</xdr:row>
      <xdr:rowOff>622300</xdr:rowOff>
    </xdr:to>
    <xdr:pic>
      <xdr:nvPicPr>
        <xdr:cNvPr id="202" name="Рисунок 201"/>
        <xdr:cNvPicPr>
          <a:picLocks noChangeAspect="1"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738790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120</xdr:row>
      <xdr:rowOff>12700</xdr:rowOff>
    </xdr:from>
    <xdr:to>
      <xdr:col>4</xdr:col>
      <xdr:colOff>558800</xdr:colOff>
      <xdr:row>120</xdr:row>
      <xdr:rowOff>622300</xdr:rowOff>
    </xdr:to>
    <xdr:pic>
      <xdr:nvPicPr>
        <xdr:cNvPr id="203" name="Рисунок 202"/>
        <xdr:cNvPicPr>
          <a:picLocks noChangeAspect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745077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121</xdr:row>
      <xdr:rowOff>12700</xdr:rowOff>
    </xdr:from>
    <xdr:to>
      <xdr:col>4</xdr:col>
      <xdr:colOff>558800</xdr:colOff>
      <xdr:row>121</xdr:row>
      <xdr:rowOff>622300</xdr:rowOff>
    </xdr:to>
    <xdr:pic>
      <xdr:nvPicPr>
        <xdr:cNvPr id="204" name="Рисунок 203"/>
        <xdr:cNvPicPr>
          <a:picLocks noChangeAspect="1"/>
        </xdr:cNvPicPr>
      </xdr:nvPicPr>
      <xdr:blipFill>
        <a:blip xmlns:r="http://schemas.openxmlformats.org/officeDocument/2006/relationships" r:embed="rId10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751363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122</xdr:row>
      <xdr:rowOff>12700</xdr:rowOff>
    </xdr:from>
    <xdr:to>
      <xdr:col>4</xdr:col>
      <xdr:colOff>558800</xdr:colOff>
      <xdr:row>122</xdr:row>
      <xdr:rowOff>622300</xdr:rowOff>
    </xdr:to>
    <xdr:pic>
      <xdr:nvPicPr>
        <xdr:cNvPr id="205" name="Рисунок 204"/>
        <xdr:cNvPicPr>
          <a:picLocks noChangeAspect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757650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123</xdr:row>
      <xdr:rowOff>12700</xdr:rowOff>
    </xdr:from>
    <xdr:to>
      <xdr:col>4</xdr:col>
      <xdr:colOff>558800</xdr:colOff>
      <xdr:row>123</xdr:row>
      <xdr:rowOff>622300</xdr:rowOff>
    </xdr:to>
    <xdr:pic>
      <xdr:nvPicPr>
        <xdr:cNvPr id="206" name="Рисунок 205"/>
        <xdr:cNvPicPr>
          <a:picLocks noChangeAspect="1"/>
        </xdr:cNvPicPr>
      </xdr:nvPicPr>
      <xdr:blipFill>
        <a:blip xmlns:r="http://schemas.openxmlformats.org/officeDocument/2006/relationships" r:embed="rId107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763936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124</xdr:row>
      <xdr:rowOff>12700</xdr:rowOff>
    </xdr:from>
    <xdr:to>
      <xdr:col>4</xdr:col>
      <xdr:colOff>558800</xdr:colOff>
      <xdr:row>124</xdr:row>
      <xdr:rowOff>622300</xdr:rowOff>
    </xdr:to>
    <xdr:pic>
      <xdr:nvPicPr>
        <xdr:cNvPr id="207" name="Рисунок 206"/>
        <xdr:cNvPicPr>
          <a:picLocks noChangeAspect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770223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125</xdr:row>
      <xdr:rowOff>12700</xdr:rowOff>
    </xdr:from>
    <xdr:to>
      <xdr:col>4</xdr:col>
      <xdr:colOff>558800</xdr:colOff>
      <xdr:row>125</xdr:row>
      <xdr:rowOff>622300</xdr:rowOff>
    </xdr:to>
    <xdr:pic>
      <xdr:nvPicPr>
        <xdr:cNvPr id="208" name="Рисунок 207"/>
        <xdr:cNvPicPr>
          <a:picLocks noChangeAspect="1"/>
        </xdr:cNvPicPr>
      </xdr:nvPicPr>
      <xdr:blipFill>
        <a:blip xmlns:r="http://schemas.openxmlformats.org/officeDocument/2006/relationships" r:embed="rId109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776509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126</xdr:row>
      <xdr:rowOff>12700</xdr:rowOff>
    </xdr:from>
    <xdr:to>
      <xdr:col>4</xdr:col>
      <xdr:colOff>558800</xdr:colOff>
      <xdr:row>126</xdr:row>
      <xdr:rowOff>622300</xdr:rowOff>
    </xdr:to>
    <xdr:pic>
      <xdr:nvPicPr>
        <xdr:cNvPr id="209" name="Рисунок 208"/>
        <xdr:cNvPicPr>
          <a:picLocks noChangeAspect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782796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127</xdr:row>
      <xdr:rowOff>12700</xdr:rowOff>
    </xdr:from>
    <xdr:to>
      <xdr:col>4</xdr:col>
      <xdr:colOff>558800</xdr:colOff>
      <xdr:row>127</xdr:row>
      <xdr:rowOff>622300</xdr:rowOff>
    </xdr:to>
    <xdr:pic>
      <xdr:nvPicPr>
        <xdr:cNvPr id="210" name="Рисунок 209"/>
        <xdr:cNvPicPr>
          <a:picLocks noChangeAspect="1"/>
        </xdr:cNvPicPr>
      </xdr:nvPicPr>
      <xdr:blipFill>
        <a:blip xmlns:r="http://schemas.openxmlformats.org/officeDocument/2006/relationships" r:embed="rId11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789082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128</xdr:row>
      <xdr:rowOff>12700</xdr:rowOff>
    </xdr:from>
    <xdr:to>
      <xdr:col>4</xdr:col>
      <xdr:colOff>558800</xdr:colOff>
      <xdr:row>128</xdr:row>
      <xdr:rowOff>622300</xdr:rowOff>
    </xdr:to>
    <xdr:pic>
      <xdr:nvPicPr>
        <xdr:cNvPr id="211" name="Рисунок 210"/>
        <xdr:cNvPicPr>
          <a:picLocks noChangeAspect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795369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129</xdr:row>
      <xdr:rowOff>12700</xdr:rowOff>
    </xdr:from>
    <xdr:to>
      <xdr:col>4</xdr:col>
      <xdr:colOff>558800</xdr:colOff>
      <xdr:row>129</xdr:row>
      <xdr:rowOff>622300</xdr:rowOff>
    </xdr:to>
    <xdr:pic>
      <xdr:nvPicPr>
        <xdr:cNvPr id="212" name="Рисунок 211"/>
        <xdr:cNvPicPr>
          <a:picLocks noChangeAspect="1"/>
        </xdr:cNvPicPr>
      </xdr:nvPicPr>
      <xdr:blipFill>
        <a:blip xmlns:r="http://schemas.openxmlformats.org/officeDocument/2006/relationships" r:embed="rId11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801655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130</xdr:row>
      <xdr:rowOff>12700</xdr:rowOff>
    </xdr:from>
    <xdr:to>
      <xdr:col>4</xdr:col>
      <xdr:colOff>558800</xdr:colOff>
      <xdr:row>130</xdr:row>
      <xdr:rowOff>622300</xdr:rowOff>
    </xdr:to>
    <xdr:pic>
      <xdr:nvPicPr>
        <xdr:cNvPr id="213" name="Рисунок 212"/>
        <xdr:cNvPicPr>
          <a:picLocks noChangeAspect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807942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131</xdr:row>
      <xdr:rowOff>12700</xdr:rowOff>
    </xdr:from>
    <xdr:to>
      <xdr:col>4</xdr:col>
      <xdr:colOff>558800</xdr:colOff>
      <xdr:row>131</xdr:row>
      <xdr:rowOff>622300</xdr:rowOff>
    </xdr:to>
    <xdr:pic>
      <xdr:nvPicPr>
        <xdr:cNvPr id="214" name="Рисунок 213"/>
        <xdr:cNvPicPr>
          <a:picLocks noChangeAspect="1"/>
        </xdr:cNvPicPr>
      </xdr:nvPicPr>
      <xdr:blipFill>
        <a:blip xmlns:r="http://schemas.openxmlformats.org/officeDocument/2006/relationships" r:embed="rId11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814228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132</xdr:row>
      <xdr:rowOff>12700</xdr:rowOff>
    </xdr:from>
    <xdr:to>
      <xdr:col>4</xdr:col>
      <xdr:colOff>558800</xdr:colOff>
      <xdr:row>132</xdr:row>
      <xdr:rowOff>622300</xdr:rowOff>
    </xdr:to>
    <xdr:pic>
      <xdr:nvPicPr>
        <xdr:cNvPr id="215" name="Рисунок 214"/>
        <xdr:cNvPicPr>
          <a:picLocks noChangeAspect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820515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133</xdr:row>
      <xdr:rowOff>12700</xdr:rowOff>
    </xdr:from>
    <xdr:to>
      <xdr:col>4</xdr:col>
      <xdr:colOff>558800</xdr:colOff>
      <xdr:row>133</xdr:row>
      <xdr:rowOff>622300</xdr:rowOff>
    </xdr:to>
    <xdr:pic>
      <xdr:nvPicPr>
        <xdr:cNvPr id="216" name="Рисунок 215"/>
        <xdr:cNvPicPr>
          <a:picLocks noChangeAspect="1"/>
        </xdr:cNvPicPr>
      </xdr:nvPicPr>
      <xdr:blipFill>
        <a:blip xmlns:r="http://schemas.openxmlformats.org/officeDocument/2006/relationships" r:embed="rId117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826801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134</xdr:row>
      <xdr:rowOff>12700</xdr:rowOff>
    </xdr:from>
    <xdr:to>
      <xdr:col>4</xdr:col>
      <xdr:colOff>558800</xdr:colOff>
      <xdr:row>134</xdr:row>
      <xdr:rowOff>622300</xdr:rowOff>
    </xdr:to>
    <xdr:pic>
      <xdr:nvPicPr>
        <xdr:cNvPr id="217" name="Рисунок 216"/>
        <xdr:cNvPicPr>
          <a:picLocks noChangeAspect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833088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135</xdr:row>
      <xdr:rowOff>12700</xdr:rowOff>
    </xdr:from>
    <xdr:to>
      <xdr:col>4</xdr:col>
      <xdr:colOff>558800</xdr:colOff>
      <xdr:row>135</xdr:row>
      <xdr:rowOff>622300</xdr:rowOff>
    </xdr:to>
    <xdr:pic>
      <xdr:nvPicPr>
        <xdr:cNvPr id="218" name="Рисунок 217"/>
        <xdr:cNvPicPr>
          <a:picLocks noChangeAspect="1"/>
        </xdr:cNvPicPr>
      </xdr:nvPicPr>
      <xdr:blipFill>
        <a:blip xmlns:r="http://schemas.openxmlformats.org/officeDocument/2006/relationships" r:embed="rId119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839374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136</xdr:row>
      <xdr:rowOff>12700</xdr:rowOff>
    </xdr:from>
    <xdr:to>
      <xdr:col>4</xdr:col>
      <xdr:colOff>558800</xdr:colOff>
      <xdr:row>136</xdr:row>
      <xdr:rowOff>622300</xdr:rowOff>
    </xdr:to>
    <xdr:pic>
      <xdr:nvPicPr>
        <xdr:cNvPr id="219" name="Рисунок 218"/>
        <xdr:cNvPicPr>
          <a:picLocks noChangeAspect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845661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137</xdr:row>
      <xdr:rowOff>12700</xdr:rowOff>
    </xdr:from>
    <xdr:to>
      <xdr:col>4</xdr:col>
      <xdr:colOff>558800</xdr:colOff>
      <xdr:row>137</xdr:row>
      <xdr:rowOff>622300</xdr:rowOff>
    </xdr:to>
    <xdr:pic>
      <xdr:nvPicPr>
        <xdr:cNvPr id="220" name="Рисунок 219"/>
        <xdr:cNvPicPr>
          <a:picLocks noChangeAspect="1"/>
        </xdr:cNvPicPr>
      </xdr:nvPicPr>
      <xdr:blipFill>
        <a:blip xmlns:r="http://schemas.openxmlformats.org/officeDocument/2006/relationships" r:embed="rId12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851947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138</xdr:row>
      <xdr:rowOff>12700</xdr:rowOff>
    </xdr:from>
    <xdr:to>
      <xdr:col>4</xdr:col>
      <xdr:colOff>558800</xdr:colOff>
      <xdr:row>138</xdr:row>
      <xdr:rowOff>622300</xdr:rowOff>
    </xdr:to>
    <xdr:pic>
      <xdr:nvPicPr>
        <xdr:cNvPr id="221" name="Рисунок 220"/>
        <xdr:cNvPicPr>
          <a:picLocks noChangeAspect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858234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139</xdr:row>
      <xdr:rowOff>12700</xdr:rowOff>
    </xdr:from>
    <xdr:to>
      <xdr:col>4</xdr:col>
      <xdr:colOff>558800</xdr:colOff>
      <xdr:row>139</xdr:row>
      <xdr:rowOff>622300</xdr:rowOff>
    </xdr:to>
    <xdr:pic>
      <xdr:nvPicPr>
        <xdr:cNvPr id="222" name="Рисунок 221"/>
        <xdr:cNvPicPr>
          <a:picLocks noChangeAspect="1"/>
        </xdr:cNvPicPr>
      </xdr:nvPicPr>
      <xdr:blipFill>
        <a:blip xmlns:r="http://schemas.openxmlformats.org/officeDocument/2006/relationships" r:embed="rId12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864520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140</xdr:row>
      <xdr:rowOff>12700</xdr:rowOff>
    </xdr:from>
    <xdr:to>
      <xdr:col>4</xdr:col>
      <xdr:colOff>558800</xdr:colOff>
      <xdr:row>140</xdr:row>
      <xdr:rowOff>622300</xdr:rowOff>
    </xdr:to>
    <xdr:pic>
      <xdr:nvPicPr>
        <xdr:cNvPr id="223" name="Рисунок 222"/>
        <xdr:cNvPicPr>
          <a:picLocks noChangeAspect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870807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141</xdr:row>
      <xdr:rowOff>12700</xdr:rowOff>
    </xdr:from>
    <xdr:to>
      <xdr:col>4</xdr:col>
      <xdr:colOff>558800</xdr:colOff>
      <xdr:row>141</xdr:row>
      <xdr:rowOff>622300</xdr:rowOff>
    </xdr:to>
    <xdr:pic>
      <xdr:nvPicPr>
        <xdr:cNvPr id="224" name="Рисунок 223"/>
        <xdr:cNvPicPr>
          <a:picLocks noChangeAspect="1"/>
        </xdr:cNvPicPr>
      </xdr:nvPicPr>
      <xdr:blipFill>
        <a:blip xmlns:r="http://schemas.openxmlformats.org/officeDocument/2006/relationships" r:embed="rId12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877093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142</xdr:row>
      <xdr:rowOff>12700</xdr:rowOff>
    </xdr:from>
    <xdr:to>
      <xdr:col>4</xdr:col>
      <xdr:colOff>558800</xdr:colOff>
      <xdr:row>142</xdr:row>
      <xdr:rowOff>622300</xdr:rowOff>
    </xdr:to>
    <xdr:pic>
      <xdr:nvPicPr>
        <xdr:cNvPr id="225" name="Рисунок 224"/>
        <xdr:cNvPicPr>
          <a:picLocks noChangeAspect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883380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143</xdr:row>
      <xdr:rowOff>12700</xdr:rowOff>
    </xdr:from>
    <xdr:to>
      <xdr:col>4</xdr:col>
      <xdr:colOff>558800</xdr:colOff>
      <xdr:row>143</xdr:row>
      <xdr:rowOff>622300</xdr:rowOff>
    </xdr:to>
    <xdr:pic>
      <xdr:nvPicPr>
        <xdr:cNvPr id="226" name="Рисунок 225"/>
        <xdr:cNvPicPr>
          <a:picLocks noChangeAspect="1"/>
        </xdr:cNvPicPr>
      </xdr:nvPicPr>
      <xdr:blipFill>
        <a:blip xmlns:r="http://schemas.openxmlformats.org/officeDocument/2006/relationships" r:embed="rId127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889666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144</xdr:row>
      <xdr:rowOff>12700</xdr:rowOff>
    </xdr:from>
    <xdr:to>
      <xdr:col>4</xdr:col>
      <xdr:colOff>558800</xdr:colOff>
      <xdr:row>144</xdr:row>
      <xdr:rowOff>622300</xdr:rowOff>
    </xdr:to>
    <xdr:pic>
      <xdr:nvPicPr>
        <xdr:cNvPr id="227" name="Рисунок 226"/>
        <xdr:cNvPicPr>
          <a:picLocks noChangeAspect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895953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145</xdr:row>
      <xdr:rowOff>12700</xdr:rowOff>
    </xdr:from>
    <xdr:to>
      <xdr:col>4</xdr:col>
      <xdr:colOff>558800</xdr:colOff>
      <xdr:row>145</xdr:row>
      <xdr:rowOff>622300</xdr:rowOff>
    </xdr:to>
    <xdr:pic>
      <xdr:nvPicPr>
        <xdr:cNvPr id="228" name="Рисунок 227"/>
        <xdr:cNvPicPr>
          <a:picLocks noChangeAspect="1"/>
        </xdr:cNvPicPr>
      </xdr:nvPicPr>
      <xdr:blipFill>
        <a:blip xmlns:r="http://schemas.openxmlformats.org/officeDocument/2006/relationships" r:embed="rId129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902239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146</xdr:row>
      <xdr:rowOff>12700</xdr:rowOff>
    </xdr:from>
    <xdr:to>
      <xdr:col>4</xdr:col>
      <xdr:colOff>558800</xdr:colOff>
      <xdr:row>146</xdr:row>
      <xdr:rowOff>622300</xdr:rowOff>
    </xdr:to>
    <xdr:pic>
      <xdr:nvPicPr>
        <xdr:cNvPr id="229" name="Рисунок 228"/>
        <xdr:cNvPicPr>
          <a:picLocks noChangeAspect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908526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147</xdr:row>
      <xdr:rowOff>12700</xdr:rowOff>
    </xdr:from>
    <xdr:to>
      <xdr:col>4</xdr:col>
      <xdr:colOff>558800</xdr:colOff>
      <xdr:row>147</xdr:row>
      <xdr:rowOff>622300</xdr:rowOff>
    </xdr:to>
    <xdr:pic>
      <xdr:nvPicPr>
        <xdr:cNvPr id="230" name="Рисунок 229"/>
        <xdr:cNvPicPr>
          <a:picLocks noChangeAspect="1"/>
        </xdr:cNvPicPr>
      </xdr:nvPicPr>
      <xdr:blipFill>
        <a:blip xmlns:r="http://schemas.openxmlformats.org/officeDocument/2006/relationships" r:embed="rId13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914812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148</xdr:row>
      <xdr:rowOff>12700</xdr:rowOff>
    </xdr:from>
    <xdr:to>
      <xdr:col>4</xdr:col>
      <xdr:colOff>558800</xdr:colOff>
      <xdr:row>148</xdr:row>
      <xdr:rowOff>622300</xdr:rowOff>
    </xdr:to>
    <xdr:pic>
      <xdr:nvPicPr>
        <xdr:cNvPr id="231" name="Рисунок 230"/>
        <xdr:cNvPicPr>
          <a:picLocks noChangeAspect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921099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149</xdr:row>
      <xdr:rowOff>12700</xdr:rowOff>
    </xdr:from>
    <xdr:to>
      <xdr:col>4</xdr:col>
      <xdr:colOff>558800</xdr:colOff>
      <xdr:row>149</xdr:row>
      <xdr:rowOff>622300</xdr:rowOff>
    </xdr:to>
    <xdr:pic>
      <xdr:nvPicPr>
        <xdr:cNvPr id="232" name="Рисунок 231"/>
        <xdr:cNvPicPr>
          <a:picLocks noChangeAspect="1"/>
        </xdr:cNvPicPr>
      </xdr:nvPicPr>
      <xdr:blipFill>
        <a:blip xmlns:r="http://schemas.openxmlformats.org/officeDocument/2006/relationships" r:embed="rId13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927385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150</xdr:row>
      <xdr:rowOff>12700</xdr:rowOff>
    </xdr:from>
    <xdr:to>
      <xdr:col>4</xdr:col>
      <xdr:colOff>558800</xdr:colOff>
      <xdr:row>150</xdr:row>
      <xdr:rowOff>622300</xdr:rowOff>
    </xdr:to>
    <xdr:pic>
      <xdr:nvPicPr>
        <xdr:cNvPr id="233" name="Рисунок 232"/>
        <xdr:cNvPicPr>
          <a:picLocks noChangeAspect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933672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151</xdr:row>
      <xdr:rowOff>12700</xdr:rowOff>
    </xdr:from>
    <xdr:to>
      <xdr:col>4</xdr:col>
      <xdr:colOff>558800</xdr:colOff>
      <xdr:row>151</xdr:row>
      <xdr:rowOff>622300</xdr:rowOff>
    </xdr:to>
    <xdr:pic>
      <xdr:nvPicPr>
        <xdr:cNvPr id="234" name="Рисунок 233"/>
        <xdr:cNvPicPr>
          <a:picLocks noChangeAspect="1"/>
        </xdr:cNvPicPr>
      </xdr:nvPicPr>
      <xdr:blipFill>
        <a:blip xmlns:r="http://schemas.openxmlformats.org/officeDocument/2006/relationships" r:embed="rId13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939958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152</xdr:row>
      <xdr:rowOff>12700</xdr:rowOff>
    </xdr:from>
    <xdr:to>
      <xdr:col>4</xdr:col>
      <xdr:colOff>558800</xdr:colOff>
      <xdr:row>152</xdr:row>
      <xdr:rowOff>622300</xdr:rowOff>
    </xdr:to>
    <xdr:pic>
      <xdr:nvPicPr>
        <xdr:cNvPr id="235" name="Рисунок 234"/>
        <xdr:cNvPicPr>
          <a:picLocks noChangeAspect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946245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153</xdr:row>
      <xdr:rowOff>12700</xdr:rowOff>
    </xdr:from>
    <xdr:to>
      <xdr:col>4</xdr:col>
      <xdr:colOff>558800</xdr:colOff>
      <xdr:row>153</xdr:row>
      <xdr:rowOff>622300</xdr:rowOff>
    </xdr:to>
    <xdr:pic>
      <xdr:nvPicPr>
        <xdr:cNvPr id="236" name="Рисунок 235"/>
        <xdr:cNvPicPr>
          <a:picLocks noChangeAspect="1"/>
        </xdr:cNvPicPr>
      </xdr:nvPicPr>
      <xdr:blipFill>
        <a:blip xmlns:r="http://schemas.openxmlformats.org/officeDocument/2006/relationships" r:embed="rId137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952531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154</xdr:row>
      <xdr:rowOff>12700</xdr:rowOff>
    </xdr:from>
    <xdr:to>
      <xdr:col>4</xdr:col>
      <xdr:colOff>558800</xdr:colOff>
      <xdr:row>154</xdr:row>
      <xdr:rowOff>622300</xdr:rowOff>
    </xdr:to>
    <xdr:pic>
      <xdr:nvPicPr>
        <xdr:cNvPr id="237" name="Рисунок 236"/>
        <xdr:cNvPicPr>
          <a:picLocks noChangeAspect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958818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155</xdr:row>
      <xdr:rowOff>12700</xdr:rowOff>
    </xdr:from>
    <xdr:to>
      <xdr:col>4</xdr:col>
      <xdr:colOff>558800</xdr:colOff>
      <xdr:row>155</xdr:row>
      <xdr:rowOff>622300</xdr:rowOff>
    </xdr:to>
    <xdr:pic>
      <xdr:nvPicPr>
        <xdr:cNvPr id="238" name="Рисунок 237"/>
        <xdr:cNvPicPr>
          <a:picLocks noChangeAspect="1"/>
        </xdr:cNvPicPr>
      </xdr:nvPicPr>
      <xdr:blipFill>
        <a:blip xmlns:r="http://schemas.openxmlformats.org/officeDocument/2006/relationships" r:embed="rId139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965104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156</xdr:row>
      <xdr:rowOff>12700</xdr:rowOff>
    </xdr:from>
    <xdr:to>
      <xdr:col>4</xdr:col>
      <xdr:colOff>558800</xdr:colOff>
      <xdr:row>156</xdr:row>
      <xdr:rowOff>622300</xdr:rowOff>
    </xdr:to>
    <xdr:pic>
      <xdr:nvPicPr>
        <xdr:cNvPr id="239" name="Рисунок 238"/>
        <xdr:cNvPicPr>
          <a:picLocks noChangeAspect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971391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157</xdr:row>
      <xdr:rowOff>12700</xdr:rowOff>
    </xdr:from>
    <xdr:to>
      <xdr:col>4</xdr:col>
      <xdr:colOff>558800</xdr:colOff>
      <xdr:row>157</xdr:row>
      <xdr:rowOff>622300</xdr:rowOff>
    </xdr:to>
    <xdr:pic>
      <xdr:nvPicPr>
        <xdr:cNvPr id="240" name="Рисунок 239"/>
        <xdr:cNvPicPr>
          <a:picLocks noChangeAspect="1"/>
        </xdr:cNvPicPr>
      </xdr:nvPicPr>
      <xdr:blipFill>
        <a:blip xmlns:r="http://schemas.openxmlformats.org/officeDocument/2006/relationships" r:embed="rId14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977677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158</xdr:row>
      <xdr:rowOff>12700</xdr:rowOff>
    </xdr:from>
    <xdr:to>
      <xdr:col>4</xdr:col>
      <xdr:colOff>558800</xdr:colOff>
      <xdr:row>158</xdr:row>
      <xdr:rowOff>622300</xdr:rowOff>
    </xdr:to>
    <xdr:pic>
      <xdr:nvPicPr>
        <xdr:cNvPr id="241" name="Рисунок 240"/>
        <xdr:cNvPicPr>
          <a:picLocks noChangeAspect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983964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159</xdr:row>
      <xdr:rowOff>12700</xdr:rowOff>
    </xdr:from>
    <xdr:to>
      <xdr:col>4</xdr:col>
      <xdr:colOff>558800</xdr:colOff>
      <xdr:row>159</xdr:row>
      <xdr:rowOff>622300</xdr:rowOff>
    </xdr:to>
    <xdr:pic>
      <xdr:nvPicPr>
        <xdr:cNvPr id="242" name="Рисунок 241"/>
        <xdr:cNvPicPr>
          <a:picLocks noChangeAspect="1"/>
        </xdr:cNvPicPr>
      </xdr:nvPicPr>
      <xdr:blipFill>
        <a:blip xmlns:r="http://schemas.openxmlformats.org/officeDocument/2006/relationships" r:embed="rId14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990250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160</xdr:row>
      <xdr:rowOff>12700</xdr:rowOff>
    </xdr:from>
    <xdr:to>
      <xdr:col>4</xdr:col>
      <xdr:colOff>558800</xdr:colOff>
      <xdr:row>160</xdr:row>
      <xdr:rowOff>622300</xdr:rowOff>
    </xdr:to>
    <xdr:pic>
      <xdr:nvPicPr>
        <xdr:cNvPr id="243" name="Рисунок 242"/>
        <xdr:cNvPicPr>
          <a:picLocks noChangeAspect="1"/>
        </xdr:cNvPicPr>
      </xdr:nvPicPr>
      <xdr:blipFill>
        <a:blip xmlns:r="http://schemas.openxmlformats.org/officeDocument/2006/relationships" r:embed="rId14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996537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161</xdr:row>
      <xdr:rowOff>12700</xdr:rowOff>
    </xdr:from>
    <xdr:to>
      <xdr:col>4</xdr:col>
      <xdr:colOff>558800</xdr:colOff>
      <xdr:row>161</xdr:row>
      <xdr:rowOff>622300</xdr:rowOff>
    </xdr:to>
    <xdr:pic>
      <xdr:nvPicPr>
        <xdr:cNvPr id="244" name="Рисунок 243"/>
        <xdr:cNvPicPr>
          <a:picLocks noChangeAspect="1"/>
        </xdr:cNvPicPr>
      </xdr:nvPicPr>
      <xdr:blipFill>
        <a:blip xmlns:r="http://schemas.openxmlformats.org/officeDocument/2006/relationships" r:embed="rId14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002823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162</xdr:row>
      <xdr:rowOff>12700</xdr:rowOff>
    </xdr:from>
    <xdr:to>
      <xdr:col>4</xdr:col>
      <xdr:colOff>558800</xdr:colOff>
      <xdr:row>162</xdr:row>
      <xdr:rowOff>622300</xdr:rowOff>
    </xdr:to>
    <xdr:pic>
      <xdr:nvPicPr>
        <xdr:cNvPr id="245" name="Рисунок 244"/>
        <xdr:cNvPicPr>
          <a:picLocks noChangeAspect="1"/>
        </xdr:cNvPicPr>
      </xdr:nvPicPr>
      <xdr:blipFill>
        <a:blip xmlns:r="http://schemas.openxmlformats.org/officeDocument/2006/relationships" r:embed="rId146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009110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163</xdr:row>
      <xdr:rowOff>12700</xdr:rowOff>
    </xdr:from>
    <xdr:to>
      <xdr:col>4</xdr:col>
      <xdr:colOff>558800</xdr:colOff>
      <xdr:row>163</xdr:row>
      <xdr:rowOff>622300</xdr:rowOff>
    </xdr:to>
    <xdr:pic>
      <xdr:nvPicPr>
        <xdr:cNvPr id="246" name="Рисунок 245"/>
        <xdr:cNvPicPr>
          <a:picLocks noChangeAspect="1"/>
        </xdr:cNvPicPr>
      </xdr:nvPicPr>
      <xdr:blipFill>
        <a:blip xmlns:r="http://schemas.openxmlformats.org/officeDocument/2006/relationships" r:embed="rId147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015396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164</xdr:row>
      <xdr:rowOff>12700</xdr:rowOff>
    </xdr:from>
    <xdr:to>
      <xdr:col>4</xdr:col>
      <xdr:colOff>558800</xdr:colOff>
      <xdr:row>164</xdr:row>
      <xdr:rowOff>622300</xdr:rowOff>
    </xdr:to>
    <xdr:pic>
      <xdr:nvPicPr>
        <xdr:cNvPr id="247" name="Рисунок 246"/>
        <xdr:cNvPicPr>
          <a:picLocks noChangeAspect="1"/>
        </xdr:cNvPicPr>
      </xdr:nvPicPr>
      <xdr:blipFill>
        <a:blip xmlns:r="http://schemas.openxmlformats.org/officeDocument/2006/relationships" r:embed="rId148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021683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165</xdr:row>
      <xdr:rowOff>12700</xdr:rowOff>
    </xdr:from>
    <xdr:to>
      <xdr:col>4</xdr:col>
      <xdr:colOff>558800</xdr:colOff>
      <xdr:row>165</xdr:row>
      <xdr:rowOff>622300</xdr:rowOff>
    </xdr:to>
    <xdr:pic>
      <xdr:nvPicPr>
        <xdr:cNvPr id="248" name="Рисунок 247"/>
        <xdr:cNvPicPr>
          <a:picLocks noChangeAspect="1"/>
        </xdr:cNvPicPr>
      </xdr:nvPicPr>
      <xdr:blipFill>
        <a:blip xmlns:r="http://schemas.openxmlformats.org/officeDocument/2006/relationships" r:embed="rId149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027969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166</xdr:row>
      <xdr:rowOff>12700</xdr:rowOff>
    </xdr:from>
    <xdr:to>
      <xdr:col>4</xdr:col>
      <xdr:colOff>558800</xdr:colOff>
      <xdr:row>166</xdr:row>
      <xdr:rowOff>622300</xdr:rowOff>
    </xdr:to>
    <xdr:pic>
      <xdr:nvPicPr>
        <xdr:cNvPr id="249" name="Рисунок 248"/>
        <xdr:cNvPicPr>
          <a:picLocks noChangeAspect="1"/>
        </xdr:cNvPicPr>
      </xdr:nvPicPr>
      <xdr:blipFill>
        <a:blip xmlns:r="http://schemas.openxmlformats.org/officeDocument/2006/relationships" r:embed="rId150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034256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167</xdr:row>
      <xdr:rowOff>12700</xdr:rowOff>
    </xdr:from>
    <xdr:to>
      <xdr:col>4</xdr:col>
      <xdr:colOff>558800</xdr:colOff>
      <xdr:row>167</xdr:row>
      <xdr:rowOff>622300</xdr:rowOff>
    </xdr:to>
    <xdr:pic>
      <xdr:nvPicPr>
        <xdr:cNvPr id="250" name="Рисунок 249"/>
        <xdr:cNvPicPr>
          <a:picLocks noChangeAspect="1"/>
        </xdr:cNvPicPr>
      </xdr:nvPicPr>
      <xdr:blipFill>
        <a:blip xmlns:r="http://schemas.openxmlformats.org/officeDocument/2006/relationships" r:embed="rId15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040542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168</xdr:row>
      <xdr:rowOff>12700</xdr:rowOff>
    </xdr:from>
    <xdr:to>
      <xdr:col>4</xdr:col>
      <xdr:colOff>558800</xdr:colOff>
      <xdr:row>168</xdr:row>
      <xdr:rowOff>622300</xdr:rowOff>
    </xdr:to>
    <xdr:pic>
      <xdr:nvPicPr>
        <xdr:cNvPr id="251" name="Рисунок 250"/>
        <xdr:cNvPicPr>
          <a:picLocks noChangeAspect="1"/>
        </xdr:cNvPicPr>
      </xdr:nvPicPr>
      <xdr:blipFill>
        <a:blip xmlns:r="http://schemas.openxmlformats.org/officeDocument/2006/relationships" r:embed="rId15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046829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169</xdr:row>
      <xdr:rowOff>12700</xdr:rowOff>
    </xdr:from>
    <xdr:to>
      <xdr:col>4</xdr:col>
      <xdr:colOff>558800</xdr:colOff>
      <xdr:row>169</xdr:row>
      <xdr:rowOff>622300</xdr:rowOff>
    </xdr:to>
    <xdr:pic>
      <xdr:nvPicPr>
        <xdr:cNvPr id="252" name="Рисунок 251"/>
        <xdr:cNvPicPr>
          <a:picLocks noChangeAspect="1"/>
        </xdr:cNvPicPr>
      </xdr:nvPicPr>
      <xdr:blipFill>
        <a:blip xmlns:r="http://schemas.openxmlformats.org/officeDocument/2006/relationships" r:embed="rId15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053115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170</xdr:row>
      <xdr:rowOff>12700</xdr:rowOff>
    </xdr:from>
    <xdr:to>
      <xdr:col>4</xdr:col>
      <xdr:colOff>558800</xdr:colOff>
      <xdr:row>170</xdr:row>
      <xdr:rowOff>622300</xdr:rowOff>
    </xdr:to>
    <xdr:pic>
      <xdr:nvPicPr>
        <xdr:cNvPr id="253" name="Рисунок 252"/>
        <xdr:cNvPicPr>
          <a:picLocks noChangeAspect="1"/>
        </xdr:cNvPicPr>
      </xdr:nvPicPr>
      <xdr:blipFill>
        <a:blip xmlns:r="http://schemas.openxmlformats.org/officeDocument/2006/relationships" r:embed="rId15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059402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171</xdr:row>
      <xdr:rowOff>12700</xdr:rowOff>
    </xdr:from>
    <xdr:to>
      <xdr:col>4</xdr:col>
      <xdr:colOff>558800</xdr:colOff>
      <xdr:row>171</xdr:row>
      <xdr:rowOff>622300</xdr:rowOff>
    </xdr:to>
    <xdr:pic>
      <xdr:nvPicPr>
        <xdr:cNvPr id="254" name="Рисунок 253"/>
        <xdr:cNvPicPr>
          <a:picLocks noChangeAspect="1"/>
        </xdr:cNvPicPr>
      </xdr:nvPicPr>
      <xdr:blipFill>
        <a:blip xmlns:r="http://schemas.openxmlformats.org/officeDocument/2006/relationships" r:embed="rId15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065688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172</xdr:row>
      <xdr:rowOff>12700</xdr:rowOff>
    </xdr:from>
    <xdr:to>
      <xdr:col>4</xdr:col>
      <xdr:colOff>558800</xdr:colOff>
      <xdr:row>172</xdr:row>
      <xdr:rowOff>622300</xdr:rowOff>
    </xdr:to>
    <xdr:pic>
      <xdr:nvPicPr>
        <xdr:cNvPr id="255" name="Рисунок 254"/>
        <xdr:cNvPicPr>
          <a:picLocks noChangeAspect="1"/>
        </xdr:cNvPicPr>
      </xdr:nvPicPr>
      <xdr:blipFill>
        <a:blip xmlns:r="http://schemas.openxmlformats.org/officeDocument/2006/relationships" r:embed="rId156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071975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173</xdr:row>
      <xdr:rowOff>12700</xdr:rowOff>
    </xdr:from>
    <xdr:to>
      <xdr:col>4</xdr:col>
      <xdr:colOff>558800</xdr:colOff>
      <xdr:row>173</xdr:row>
      <xdr:rowOff>622300</xdr:rowOff>
    </xdr:to>
    <xdr:pic>
      <xdr:nvPicPr>
        <xdr:cNvPr id="256" name="Рисунок 255"/>
        <xdr:cNvPicPr>
          <a:picLocks noChangeAspect="1"/>
        </xdr:cNvPicPr>
      </xdr:nvPicPr>
      <xdr:blipFill>
        <a:blip xmlns:r="http://schemas.openxmlformats.org/officeDocument/2006/relationships" r:embed="rId157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078261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174</xdr:row>
      <xdr:rowOff>12700</xdr:rowOff>
    </xdr:from>
    <xdr:to>
      <xdr:col>4</xdr:col>
      <xdr:colOff>558800</xdr:colOff>
      <xdr:row>174</xdr:row>
      <xdr:rowOff>622300</xdr:rowOff>
    </xdr:to>
    <xdr:pic>
      <xdr:nvPicPr>
        <xdr:cNvPr id="257" name="Рисунок 256"/>
        <xdr:cNvPicPr>
          <a:picLocks noChangeAspect="1"/>
        </xdr:cNvPicPr>
      </xdr:nvPicPr>
      <xdr:blipFill>
        <a:blip xmlns:r="http://schemas.openxmlformats.org/officeDocument/2006/relationships" r:embed="rId158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084548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175</xdr:row>
      <xdr:rowOff>12700</xdr:rowOff>
    </xdr:from>
    <xdr:to>
      <xdr:col>4</xdr:col>
      <xdr:colOff>558800</xdr:colOff>
      <xdr:row>175</xdr:row>
      <xdr:rowOff>622300</xdr:rowOff>
    </xdr:to>
    <xdr:pic>
      <xdr:nvPicPr>
        <xdr:cNvPr id="258" name="Рисунок 257"/>
        <xdr:cNvPicPr>
          <a:picLocks noChangeAspect="1"/>
        </xdr:cNvPicPr>
      </xdr:nvPicPr>
      <xdr:blipFill>
        <a:blip xmlns:r="http://schemas.openxmlformats.org/officeDocument/2006/relationships" r:embed="rId159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090834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176</xdr:row>
      <xdr:rowOff>12700</xdr:rowOff>
    </xdr:from>
    <xdr:to>
      <xdr:col>4</xdr:col>
      <xdr:colOff>558800</xdr:colOff>
      <xdr:row>176</xdr:row>
      <xdr:rowOff>622300</xdr:rowOff>
    </xdr:to>
    <xdr:pic>
      <xdr:nvPicPr>
        <xdr:cNvPr id="259" name="Рисунок 258"/>
        <xdr:cNvPicPr>
          <a:picLocks noChangeAspect="1"/>
        </xdr:cNvPicPr>
      </xdr:nvPicPr>
      <xdr:blipFill>
        <a:blip xmlns:r="http://schemas.openxmlformats.org/officeDocument/2006/relationships" r:embed="rId160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097121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177</xdr:row>
      <xdr:rowOff>12700</xdr:rowOff>
    </xdr:from>
    <xdr:to>
      <xdr:col>4</xdr:col>
      <xdr:colOff>558800</xdr:colOff>
      <xdr:row>177</xdr:row>
      <xdr:rowOff>622300</xdr:rowOff>
    </xdr:to>
    <xdr:pic>
      <xdr:nvPicPr>
        <xdr:cNvPr id="260" name="Рисунок 259"/>
        <xdr:cNvPicPr>
          <a:picLocks noChangeAspect="1"/>
        </xdr:cNvPicPr>
      </xdr:nvPicPr>
      <xdr:blipFill>
        <a:blip xmlns:r="http://schemas.openxmlformats.org/officeDocument/2006/relationships" r:embed="rId16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103407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178</xdr:row>
      <xdr:rowOff>12700</xdr:rowOff>
    </xdr:from>
    <xdr:to>
      <xdr:col>4</xdr:col>
      <xdr:colOff>558800</xdr:colOff>
      <xdr:row>178</xdr:row>
      <xdr:rowOff>622300</xdr:rowOff>
    </xdr:to>
    <xdr:pic>
      <xdr:nvPicPr>
        <xdr:cNvPr id="261" name="Рисунок 260"/>
        <xdr:cNvPicPr>
          <a:picLocks noChangeAspect="1"/>
        </xdr:cNvPicPr>
      </xdr:nvPicPr>
      <xdr:blipFill>
        <a:blip xmlns:r="http://schemas.openxmlformats.org/officeDocument/2006/relationships" r:embed="rId16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109694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179</xdr:row>
      <xdr:rowOff>12700</xdr:rowOff>
    </xdr:from>
    <xdr:to>
      <xdr:col>4</xdr:col>
      <xdr:colOff>558800</xdr:colOff>
      <xdr:row>179</xdr:row>
      <xdr:rowOff>622300</xdr:rowOff>
    </xdr:to>
    <xdr:pic>
      <xdr:nvPicPr>
        <xdr:cNvPr id="262" name="Рисунок 261"/>
        <xdr:cNvPicPr>
          <a:picLocks noChangeAspect="1"/>
        </xdr:cNvPicPr>
      </xdr:nvPicPr>
      <xdr:blipFill>
        <a:blip xmlns:r="http://schemas.openxmlformats.org/officeDocument/2006/relationships" r:embed="rId16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115980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180</xdr:row>
      <xdr:rowOff>12700</xdr:rowOff>
    </xdr:from>
    <xdr:to>
      <xdr:col>4</xdr:col>
      <xdr:colOff>558800</xdr:colOff>
      <xdr:row>180</xdr:row>
      <xdr:rowOff>622300</xdr:rowOff>
    </xdr:to>
    <xdr:pic>
      <xdr:nvPicPr>
        <xdr:cNvPr id="263" name="Рисунок 262"/>
        <xdr:cNvPicPr>
          <a:picLocks noChangeAspect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122267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181</xdr:row>
      <xdr:rowOff>12700</xdr:rowOff>
    </xdr:from>
    <xdr:to>
      <xdr:col>4</xdr:col>
      <xdr:colOff>558800</xdr:colOff>
      <xdr:row>181</xdr:row>
      <xdr:rowOff>622300</xdr:rowOff>
    </xdr:to>
    <xdr:pic>
      <xdr:nvPicPr>
        <xdr:cNvPr id="264" name="Рисунок 263"/>
        <xdr:cNvPicPr>
          <a:picLocks noChangeAspect="1"/>
        </xdr:cNvPicPr>
      </xdr:nvPicPr>
      <xdr:blipFill>
        <a:blip xmlns:r="http://schemas.openxmlformats.org/officeDocument/2006/relationships" r:embed="rId16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128553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182</xdr:row>
      <xdr:rowOff>12700</xdr:rowOff>
    </xdr:from>
    <xdr:to>
      <xdr:col>4</xdr:col>
      <xdr:colOff>558800</xdr:colOff>
      <xdr:row>182</xdr:row>
      <xdr:rowOff>622300</xdr:rowOff>
    </xdr:to>
    <xdr:pic>
      <xdr:nvPicPr>
        <xdr:cNvPr id="265" name="Рисунок 264"/>
        <xdr:cNvPicPr>
          <a:picLocks noChangeAspect="1"/>
        </xdr:cNvPicPr>
      </xdr:nvPicPr>
      <xdr:blipFill>
        <a:blip xmlns:r="http://schemas.openxmlformats.org/officeDocument/2006/relationships" r:embed="rId166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134840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183</xdr:row>
      <xdr:rowOff>12700</xdr:rowOff>
    </xdr:from>
    <xdr:to>
      <xdr:col>4</xdr:col>
      <xdr:colOff>558800</xdr:colOff>
      <xdr:row>183</xdr:row>
      <xdr:rowOff>622300</xdr:rowOff>
    </xdr:to>
    <xdr:pic>
      <xdr:nvPicPr>
        <xdr:cNvPr id="266" name="Рисунок 265"/>
        <xdr:cNvPicPr>
          <a:picLocks noChangeAspect="1"/>
        </xdr:cNvPicPr>
      </xdr:nvPicPr>
      <xdr:blipFill>
        <a:blip xmlns:r="http://schemas.openxmlformats.org/officeDocument/2006/relationships" r:embed="rId167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141126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184</xdr:row>
      <xdr:rowOff>12700</xdr:rowOff>
    </xdr:from>
    <xdr:to>
      <xdr:col>4</xdr:col>
      <xdr:colOff>558800</xdr:colOff>
      <xdr:row>184</xdr:row>
      <xdr:rowOff>622300</xdr:rowOff>
    </xdr:to>
    <xdr:pic>
      <xdr:nvPicPr>
        <xdr:cNvPr id="267" name="Рисунок 266"/>
        <xdr:cNvPicPr>
          <a:picLocks noChangeAspect="1"/>
        </xdr:cNvPicPr>
      </xdr:nvPicPr>
      <xdr:blipFill>
        <a:blip xmlns:r="http://schemas.openxmlformats.org/officeDocument/2006/relationships" r:embed="rId168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147413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185</xdr:row>
      <xdr:rowOff>12700</xdr:rowOff>
    </xdr:from>
    <xdr:to>
      <xdr:col>4</xdr:col>
      <xdr:colOff>558800</xdr:colOff>
      <xdr:row>185</xdr:row>
      <xdr:rowOff>622300</xdr:rowOff>
    </xdr:to>
    <xdr:pic>
      <xdr:nvPicPr>
        <xdr:cNvPr id="268" name="Рисунок 267"/>
        <xdr:cNvPicPr>
          <a:picLocks noChangeAspect="1"/>
        </xdr:cNvPicPr>
      </xdr:nvPicPr>
      <xdr:blipFill>
        <a:blip xmlns:r="http://schemas.openxmlformats.org/officeDocument/2006/relationships" r:embed="rId169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153699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186</xdr:row>
      <xdr:rowOff>12700</xdr:rowOff>
    </xdr:from>
    <xdr:to>
      <xdr:col>4</xdr:col>
      <xdr:colOff>558800</xdr:colOff>
      <xdr:row>186</xdr:row>
      <xdr:rowOff>622300</xdr:rowOff>
    </xdr:to>
    <xdr:pic>
      <xdr:nvPicPr>
        <xdr:cNvPr id="269" name="Рисунок 268"/>
        <xdr:cNvPicPr>
          <a:picLocks noChangeAspect="1"/>
        </xdr:cNvPicPr>
      </xdr:nvPicPr>
      <xdr:blipFill>
        <a:blip xmlns:r="http://schemas.openxmlformats.org/officeDocument/2006/relationships" r:embed="rId170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159986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187</xdr:row>
      <xdr:rowOff>12700</xdr:rowOff>
    </xdr:from>
    <xdr:to>
      <xdr:col>4</xdr:col>
      <xdr:colOff>558800</xdr:colOff>
      <xdr:row>187</xdr:row>
      <xdr:rowOff>622300</xdr:rowOff>
    </xdr:to>
    <xdr:pic>
      <xdr:nvPicPr>
        <xdr:cNvPr id="270" name="Рисунок 269"/>
        <xdr:cNvPicPr>
          <a:picLocks noChangeAspect="1"/>
        </xdr:cNvPicPr>
      </xdr:nvPicPr>
      <xdr:blipFill>
        <a:blip xmlns:r="http://schemas.openxmlformats.org/officeDocument/2006/relationships" r:embed="rId17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166272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188</xdr:row>
      <xdr:rowOff>12700</xdr:rowOff>
    </xdr:from>
    <xdr:to>
      <xdr:col>4</xdr:col>
      <xdr:colOff>558800</xdr:colOff>
      <xdr:row>188</xdr:row>
      <xdr:rowOff>622300</xdr:rowOff>
    </xdr:to>
    <xdr:pic>
      <xdr:nvPicPr>
        <xdr:cNvPr id="271" name="Рисунок 270"/>
        <xdr:cNvPicPr>
          <a:picLocks noChangeAspect="1"/>
        </xdr:cNvPicPr>
      </xdr:nvPicPr>
      <xdr:blipFill>
        <a:blip xmlns:r="http://schemas.openxmlformats.org/officeDocument/2006/relationships" r:embed="rId17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172559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189</xdr:row>
      <xdr:rowOff>12700</xdr:rowOff>
    </xdr:from>
    <xdr:to>
      <xdr:col>4</xdr:col>
      <xdr:colOff>558800</xdr:colOff>
      <xdr:row>189</xdr:row>
      <xdr:rowOff>622300</xdr:rowOff>
    </xdr:to>
    <xdr:pic>
      <xdr:nvPicPr>
        <xdr:cNvPr id="272" name="Рисунок 271"/>
        <xdr:cNvPicPr>
          <a:picLocks noChangeAspect="1"/>
        </xdr:cNvPicPr>
      </xdr:nvPicPr>
      <xdr:blipFill>
        <a:blip xmlns:r="http://schemas.openxmlformats.org/officeDocument/2006/relationships" r:embed="rId17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178845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190</xdr:row>
      <xdr:rowOff>12700</xdr:rowOff>
    </xdr:from>
    <xdr:to>
      <xdr:col>4</xdr:col>
      <xdr:colOff>558800</xdr:colOff>
      <xdr:row>190</xdr:row>
      <xdr:rowOff>622300</xdr:rowOff>
    </xdr:to>
    <xdr:pic>
      <xdr:nvPicPr>
        <xdr:cNvPr id="273" name="Рисунок 272"/>
        <xdr:cNvPicPr>
          <a:picLocks noChangeAspect="1"/>
        </xdr:cNvPicPr>
      </xdr:nvPicPr>
      <xdr:blipFill>
        <a:blip xmlns:r="http://schemas.openxmlformats.org/officeDocument/2006/relationships" r:embed="rId17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185132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191</xdr:row>
      <xdr:rowOff>12700</xdr:rowOff>
    </xdr:from>
    <xdr:to>
      <xdr:col>4</xdr:col>
      <xdr:colOff>558800</xdr:colOff>
      <xdr:row>191</xdr:row>
      <xdr:rowOff>622300</xdr:rowOff>
    </xdr:to>
    <xdr:pic>
      <xdr:nvPicPr>
        <xdr:cNvPr id="274" name="Рисунок 273"/>
        <xdr:cNvPicPr>
          <a:picLocks noChangeAspect="1"/>
        </xdr:cNvPicPr>
      </xdr:nvPicPr>
      <xdr:blipFill>
        <a:blip xmlns:r="http://schemas.openxmlformats.org/officeDocument/2006/relationships" r:embed="rId17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191418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192</xdr:row>
      <xdr:rowOff>12700</xdr:rowOff>
    </xdr:from>
    <xdr:to>
      <xdr:col>4</xdr:col>
      <xdr:colOff>558800</xdr:colOff>
      <xdr:row>192</xdr:row>
      <xdr:rowOff>622300</xdr:rowOff>
    </xdr:to>
    <xdr:pic>
      <xdr:nvPicPr>
        <xdr:cNvPr id="275" name="Рисунок 274"/>
        <xdr:cNvPicPr>
          <a:picLocks noChangeAspect="1"/>
        </xdr:cNvPicPr>
      </xdr:nvPicPr>
      <xdr:blipFill>
        <a:blip xmlns:r="http://schemas.openxmlformats.org/officeDocument/2006/relationships" r:embed="rId176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197705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193</xdr:row>
      <xdr:rowOff>12700</xdr:rowOff>
    </xdr:from>
    <xdr:to>
      <xdr:col>4</xdr:col>
      <xdr:colOff>558800</xdr:colOff>
      <xdr:row>193</xdr:row>
      <xdr:rowOff>622300</xdr:rowOff>
    </xdr:to>
    <xdr:pic>
      <xdr:nvPicPr>
        <xdr:cNvPr id="276" name="Рисунок 275"/>
        <xdr:cNvPicPr>
          <a:picLocks noChangeAspect="1"/>
        </xdr:cNvPicPr>
      </xdr:nvPicPr>
      <xdr:blipFill>
        <a:blip xmlns:r="http://schemas.openxmlformats.org/officeDocument/2006/relationships" r:embed="rId177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203991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194</xdr:row>
      <xdr:rowOff>12700</xdr:rowOff>
    </xdr:from>
    <xdr:to>
      <xdr:col>4</xdr:col>
      <xdr:colOff>558800</xdr:colOff>
      <xdr:row>194</xdr:row>
      <xdr:rowOff>622300</xdr:rowOff>
    </xdr:to>
    <xdr:pic>
      <xdr:nvPicPr>
        <xdr:cNvPr id="277" name="Рисунок 276"/>
        <xdr:cNvPicPr>
          <a:picLocks noChangeAspect="1"/>
        </xdr:cNvPicPr>
      </xdr:nvPicPr>
      <xdr:blipFill>
        <a:blip xmlns:r="http://schemas.openxmlformats.org/officeDocument/2006/relationships" r:embed="rId178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210278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195</xdr:row>
      <xdr:rowOff>12700</xdr:rowOff>
    </xdr:from>
    <xdr:to>
      <xdr:col>4</xdr:col>
      <xdr:colOff>558800</xdr:colOff>
      <xdr:row>195</xdr:row>
      <xdr:rowOff>622300</xdr:rowOff>
    </xdr:to>
    <xdr:pic>
      <xdr:nvPicPr>
        <xdr:cNvPr id="278" name="Рисунок 277"/>
        <xdr:cNvPicPr>
          <a:picLocks noChangeAspect="1"/>
        </xdr:cNvPicPr>
      </xdr:nvPicPr>
      <xdr:blipFill>
        <a:blip xmlns:r="http://schemas.openxmlformats.org/officeDocument/2006/relationships" r:embed="rId179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216564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196</xdr:row>
      <xdr:rowOff>12700</xdr:rowOff>
    </xdr:from>
    <xdr:to>
      <xdr:col>4</xdr:col>
      <xdr:colOff>558800</xdr:colOff>
      <xdr:row>196</xdr:row>
      <xdr:rowOff>622300</xdr:rowOff>
    </xdr:to>
    <xdr:pic>
      <xdr:nvPicPr>
        <xdr:cNvPr id="279" name="Рисунок 278"/>
        <xdr:cNvPicPr>
          <a:picLocks noChangeAspect="1"/>
        </xdr:cNvPicPr>
      </xdr:nvPicPr>
      <xdr:blipFill>
        <a:blip xmlns:r="http://schemas.openxmlformats.org/officeDocument/2006/relationships" r:embed="rId180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222851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197</xdr:row>
      <xdr:rowOff>12700</xdr:rowOff>
    </xdr:from>
    <xdr:to>
      <xdr:col>4</xdr:col>
      <xdr:colOff>558800</xdr:colOff>
      <xdr:row>197</xdr:row>
      <xdr:rowOff>622300</xdr:rowOff>
    </xdr:to>
    <xdr:pic>
      <xdr:nvPicPr>
        <xdr:cNvPr id="280" name="Рисунок 279"/>
        <xdr:cNvPicPr>
          <a:picLocks noChangeAspect="1"/>
        </xdr:cNvPicPr>
      </xdr:nvPicPr>
      <xdr:blipFill>
        <a:blip xmlns:r="http://schemas.openxmlformats.org/officeDocument/2006/relationships" r:embed="rId18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229137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198</xdr:row>
      <xdr:rowOff>12700</xdr:rowOff>
    </xdr:from>
    <xdr:to>
      <xdr:col>4</xdr:col>
      <xdr:colOff>558800</xdr:colOff>
      <xdr:row>198</xdr:row>
      <xdr:rowOff>622300</xdr:rowOff>
    </xdr:to>
    <xdr:pic>
      <xdr:nvPicPr>
        <xdr:cNvPr id="281" name="Рисунок 280"/>
        <xdr:cNvPicPr>
          <a:picLocks noChangeAspect="1"/>
        </xdr:cNvPicPr>
      </xdr:nvPicPr>
      <xdr:blipFill>
        <a:blip xmlns:r="http://schemas.openxmlformats.org/officeDocument/2006/relationships" r:embed="rId18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235424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200</xdr:row>
      <xdr:rowOff>12700</xdr:rowOff>
    </xdr:from>
    <xdr:to>
      <xdr:col>4</xdr:col>
      <xdr:colOff>558800</xdr:colOff>
      <xdr:row>200</xdr:row>
      <xdr:rowOff>622300</xdr:rowOff>
    </xdr:to>
    <xdr:pic>
      <xdr:nvPicPr>
        <xdr:cNvPr id="282" name="Рисунок 281"/>
        <xdr:cNvPicPr>
          <a:picLocks noChangeAspect="1"/>
        </xdr:cNvPicPr>
      </xdr:nvPicPr>
      <xdr:blipFill>
        <a:blip xmlns:r="http://schemas.openxmlformats.org/officeDocument/2006/relationships" r:embed="rId18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243996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201</xdr:row>
      <xdr:rowOff>12700</xdr:rowOff>
    </xdr:from>
    <xdr:to>
      <xdr:col>4</xdr:col>
      <xdr:colOff>558800</xdr:colOff>
      <xdr:row>201</xdr:row>
      <xdr:rowOff>622300</xdr:rowOff>
    </xdr:to>
    <xdr:pic>
      <xdr:nvPicPr>
        <xdr:cNvPr id="283" name="Рисунок 282"/>
        <xdr:cNvPicPr>
          <a:picLocks noChangeAspect="1"/>
        </xdr:cNvPicPr>
      </xdr:nvPicPr>
      <xdr:blipFill>
        <a:blip xmlns:r="http://schemas.openxmlformats.org/officeDocument/2006/relationships" r:embed="rId18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250283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202</xdr:row>
      <xdr:rowOff>12700</xdr:rowOff>
    </xdr:from>
    <xdr:to>
      <xdr:col>4</xdr:col>
      <xdr:colOff>558800</xdr:colOff>
      <xdr:row>202</xdr:row>
      <xdr:rowOff>622300</xdr:rowOff>
    </xdr:to>
    <xdr:pic>
      <xdr:nvPicPr>
        <xdr:cNvPr id="284" name="Рисунок 283"/>
        <xdr:cNvPicPr>
          <a:picLocks noChangeAspect="1"/>
        </xdr:cNvPicPr>
      </xdr:nvPicPr>
      <xdr:blipFill>
        <a:blip xmlns:r="http://schemas.openxmlformats.org/officeDocument/2006/relationships" r:embed="rId18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256569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203</xdr:row>
      <xdr:rowOff>12700</xdr:rowOff>
    </xdr:from>
    <xdr:to>
      <xdr:col>4</xdr:col>
      <xdr:colOff>558800</xdr:colOff>
      <xdr:row>203</xdr:row>
      <xdr:rowOff>622300</xdr:rowOff>
    </xdr:to>
    <xdr:pic>
      <xdr:nvPicPr>
        <xdr:cNvPr id="285" name="Рисунок 284"/>
        <xdr:cNvPicPr>
          <a:picLocks noChangeAspect="1"/>
        </xdr:cNvPicPr>
      </xdr:nvPicPr>
      <xdr:blipFill>
        <a:blip xmlns:r="http://schemas.openxmlformats.org/officeDocument/2006/relationships" r:embed="rId186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262856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204</xdr:row>
      <xdr:rowOff>12700</xdr:rowOff>
    </xdr:from>
    <xdr:to>
      <xdr:col>4</xdr:col>
      <xdr:colOff>558800</xdr:colOff>
      <xdr:row>204</xdr:row>
      <xdr:rowOff>622300</xdr:rowOff>
    </xdr:to>
    <xdr:pic>
      <xdr:nvPicPr>
        <xdr:cNvPr id="286" name="Рисунок 285"/>
        <xdr:cNvPicPr>
          <a:picLocks noChangeAspect="1"/>
        </xdr:cNvPicPr>
      </xdr:nvPicPr>
      <xdr:blipFill>
        <a:blip xmlns:r="http://schemas.openxmlformats.org/officeDocument/2006/relationships" r:embed="rId187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269142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205</xdr:row>
      <xdr:rowOff>12700</xdr:rowOff>
    </xdr:from>
    <xdr:to>
      <xdr:col>4</xdr:col>
      <xdr:colOff>558800</xdr:colOff>
      <xdr:row>205</xdr:row>
      <xdr:rowOff>622300</xdr:rowOff>
    </xdr:to>
    <xdr:pic>
      <xdr:nvPicPr>
        <xdr:cNvPr id="287" name="Рисунок 286"/>
        <xdr:cNvPicPr>
          <a:picLocks noChangeAspect="1"/>
        </xdr:cNvPicPr>
      </xdr:nvPicPr>
      <xdr:blipFill>
        <a:blip xmlns:r="http://schemas.openxmlformats.org/officeDocument/2006/relationships" r:embed="rId188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275429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208</xdr:row>
      <xdr:rowOff>12700</xdr:rowOff>
    </xdr:from>
    <xdr:to>
      <xdr:col>4</xdr:col>
      <xdr:colOff>558800</xdr:colOff>
      <xdr:row>208</xdr:row>
      <xdr:rowOff>622300</xdr:rowOff>
    </xdr:to>
    <xdr:pic>
      <xdr:nvPicPr>
        <xdr:cNvPr id="288" name="Рисунок 287"/>
        <xdr:cNvPicPr>
          <a:picLocks noChangeAspect="1"/>
        </xdr:cNvPicPr>
      </xdr:nvPicPr>
      <xdr:blipFill>
        <a:blip xmlns:r="http://schemas.openxmlformats.org/officeDocument/2006/relationships" r:embed="rId189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285906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210</xdr:row>
      <xdr:rowOff>12700</xdr:rowOff>
    </xdr:from>
    <xdr:to>
      <xdr:col>4</xdr:col>
      <xdr:colOff>558800</xdr:colOff>
      <xdr:row>210</xdr:row>
      <xdr:rowOff>622300</xdr:rowOff>
    </xdr:to>
    <xdr:pic>
      <xdr:nvPicPr>
        <xdr:cNvPr id="289" name="Рисунок 288"/>
        <xdr:cNvPicPr>
          <a:picLocks noChangeAspect="1"/>
        </xdr:cNvPicPr>
      </xdr:nvPicPr>
      <xdr:blipFill>
        <a:blip xmlns:r="http://schemas.openxmlformats.org/officeDocument/2006/relationships" r:embed="rId190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294098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211</xdr:row>
      <xdr:rowOff>12700</xdr:rowOff>
    </xdr:from>
    <xdr:to>
      <xdr:col>4</xdr:col>
      <xdr:colOff>558800</xdr:colOff>
      <xdr:row>211</xdr:row>
      <xdr:rowOff>622300</xdr:rowOff>
    </xdr:to>
    <xdr:pic>
      <xdr:nvPicPr>
        <xdr:cNvPr id="290" name="Рисунок 289"/>
        <xdr:cNvPicPr>
          <a:picLocks noChangeAspect="1"/>
        </xdr:cNvPicPr>
      </xdr:nvPicPr>
      <xdr:blipFill>
        <a:blip xmlns:r="http://schemas.openxmlformats.org/officeDocument/2006/relationships" r:embed="rId19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30038475"/>
          <a:ext cx="546100" cy="609600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</xdr:colOff>
      <xdr:row>212</xdr:row>
      <xdr:rowOff>12700</xdr:rowOff>
    </xdr:from>
    <xdr:to>
      <xdr:col>4</xdr:col>
      <xdr:colOff>558800</xdr:colOff>
      <xdr:row>212</xdr:row>
      <xdr:rowOff>622300</xdr:rowOff>
    </xdr:to>
    <xdr:pic>
      <xdr:nvPicPr>
        <xdr:cNvPr id="291" name="Рисунок 290"/>
        <xdr:cNvPicPr>
          <a:picLocks/>
        </xdr:cNvPicPr>
      </xdr:nvPicPr>
      <xdr:blipFill>
        <a:blip xmlns:r="http://schemas.openxmlformats.org/officeDocument/2006/relationships" r:embed="rId19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30667125"/>
          <a:ext cx="546100" cy="609600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</xdr:colOff>
      <xdr:row>213</xdr:row>
      <xdr:rowOff>12700</xdr:rowOff>
    </xdr:from>
    <xdr:to>
      <xdr:col>4</xdr:col>
      <xdr:colOff>558800</xdr:colOff>
      <xdr:row>213</xdr:row>
      <xdr:rowOff>622300</xdr:rowOff>
    </xdr:to>
    <xdr:pic>
      <xdr:nvPicPr>
        <xdr:cNvPr id="292" name="Рисунок 291"/>
        <xdr:cNvPicPr>
          <a:picLocks/>
        </xdr:cNvPicPr>
      </xdr:nvPicPr>
      <xdr:blipFill>
        <a:blip xmlns:r="http://schemas.openxmlformats.org/officeDocument/2006/relationships" r:embed="rId19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3625" y="131295775"/>
          <a:ext cx="546100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1362075</xdr:colOff>
      <xdr:row>0</xdr:row>
      <xdr:rowOff>38100</xdr:rowOff>
    </xdr:from>
    <xdr:to>
      <xdr:col>4</xdr:col>
      <xdr:colOff>304800</xdr:colOff>
      <xdr:row>1</xdr:row>
      <xdr:rowOff>93375</xdr:rowOff>
    </xdr:to>
    <xdr:pic>
      <xdr:nvPicPr>
        <xdr:cNvPr id="293" name="Рисунок 292"/>
        <xdr:cNvPicPr>
          <a:picLocks noChangeAspect="1"/>
        </xdr:cNvPicPr>
      </xdr:nvPicPr>
      <xdr:blipFill>
        <a:blip xmlns:r="http://schemas.openxmlformats.org/officeDocument/2006/relationships" r:embed="rId1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6025" y="38100"/>
          <a:ext cx="4191000" cy="1217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5"/>
  <sheetViews>
    <sheetView showGridLines="0" tabSelected="1" view="pageBreakPreview" zoomScaleNormal="100" zoomScaleSheetLayoutView="100" workbookViewId="0">
      <selection activeCell="H4" sqref="H4"/>
    </sheetView>
  </sheetViews>
  <sheetFormatPr defaultRowHeight="15" x14ac:dyDescent="0.25"/>
  <cols>
    <col min="1" max="1" width="16.85546875" style="26" customWidth="1"/>
    <col min="2" max="2" width="34.5703125" style="26" customWidth="1"/>
    <col min="3" max="3" width="39.28515625" style="26" customWidth="1"/>
    <col min="4" max="4" width="4.85546875" style="26" customWidth="1"/>
    <col min="5" max="5" width="9.7109375" style="26" customWidth="1"/>
    <col min="6" max="6" width="4.28515625" style="30" customWidth="1"/>
    <col min="7" max="7" width="10" style="26" customWidth="1"/>
    <col min="8" max="8" width="6.7109375" style="26" customWidth="1"/>
    <col min="9" max="9" width="12.5703125" style="26" customWidth="1"/>
  </cols>
  <sheetData>
    <row r="1" spans="1:9" ht="91.5" customHeight="1" x14ac:dyDescent="0.25"/>
    <row r="2" spans="1:9" ht="37.5" customHeight="1" x14ac:dyDescent="0.5">
      <c r="A2" s="62" t="s">
        <v>213</v>
      </c>
      <c r="B2" s="62"/>
      <c r="C2" s="62"/>
      <c r="D2" s="62"/>
      <c r="E2" s="62"/>
      <c r="F2" s="62"/>
      <c r="G2" s="62"/>
      <c r="H2" s="62"/>
      <c r="I2" s="62"/>
    </row>
    <row r="3" spans="1:9" s="43" customFormat="1" ht="20.25" customHeight="1" x14ac:dyDescent="0.2">
      <c r="A3" s="39" t="s">
        <v>214</v>
      </c>
      <c r="B3" s="39"/>
      <c r="C3" s="39"/>
      <c r="D3" s="40"/>
      <c r="E3" s="40"/>
      <c r="F3" s="40"/>
      <c r="G3" s="41"/>
      <c r="H3" s="42"/>
    </row>
    <row r="4" spans="1:9" s="43" customFormat="1" ht="18" customHeight="1" x14ac:dyDescent="0.2">
      <c r="A4" s="39" t="s">
        <v>215</v>
      </c>
      <c r="B4" s="39"/>
      <c r="C4" s="39"/>
      <c r="D4" s="40"/>
      <c r="E4" s="40"/>
      <c r="F4" s="40"/>
      <c r="G4" s="41"/>
      <c r="H4" s="42"/>
    </row>
    <row r="5" spans="1:9" s="48" customFormat="1" ht="12.75" x14ac:dyDescent="0.2">
      <c r="A5" s="44" t="s">
        <v>220</v>
      </c>
      <c r="B5" s="45"/>
      <c r="C5" s="45"/>
      <c r="D5" s="45"/>
      <c r="E5" s="45"/>
      <c r="F5" s="45"/>
      <c r="G5" s="46"/>
      <c r="H5" s="47"/>
    </row>
    <row r="6" spans="1:9" s="49" customFormat="1" ht="12.75" x14ac:dyDescent="0.2">
      <c r="A6" s="27"/>
      <c r="C6" s="50"/>
      <c r="D6" s="51"/>
      <c r="E6" s="51"/>
      <c r="F6" s="52"/>
      <c r="G6" s="52"/>
    </row>
    <row r="7" spans="1:9" s="49" customFormat="1" ht="18" customHeight="1" x14ac:dyDescent="0.2">
      <c r="A7" s="27"/>
      <c r="B7" s="53" t="s">
        <v>216</v>
      </c>
      <c r="C7" s="63"/>
      <c r="F7" s="52"/>
      <c r="G7" s="52"/>
    </row>
    <row r="8" spans="1:9" s="49" customFormat="1" ht="18" customHeight="1" x14ac:dyDescent="0.2">
      <c r="A8" s="27"/>
      <c r="B8" s="53" t="s">
        <v>217</v>
      </c>
      <c r="C8" s="63"/>
      <c r="F8" s="52"/>
      <c r="G8" s="52"/>
    </row>
    <row r="9" spans="1:9" s="49" customFormat="1" ht="18" customHeight="1" x14ac:dyDescent="0.2">
      <c r="A9" s="27"/>
      <c r="B9" s="53" t="s">
        <v>218</v>
      </c>
      <c r="C9" s="63"/>
      <c r="F9" s="52"/>
      <c r="G9" s="52"/>
    </row>
    <row r="10" spans="1:9" ht="15.75" thickBot="1" x14ac:dyDescent="0.3"/>
    <row r="11" spans="1:9" ht="35.25" customHeight="1" thickBot="1" x14ac:dyDescent="0.3">
      <c r="A11" s="1" t="s">
        <v>0</v>
      </c>
      <c r="B11" s="2" t="s">
        <v>1</v>
      </c>
      <c r="C11" s="2" t="s">
        <v>2</v>
      </c>
      <c r="D11" s="2" t="s">
        <v>3</v>
      </c>
      <c r="E11" s="2"/>
      <c r="F11" s="31"/>
      <c r="G11" s="3"/>
      <c r="H11" s="4" t="s">
        <v>4</v>
      </c>
      <c r="I11" s="5" t="s">
        <v>5</v>
      </c>
    </row>
    <row r="12" spans="1:9" ht="18" x14ac:dyDescent="0.25">
      <c r="A12" s="6"/>
      <c r="B12" s="7"/>
      <c r="C12" s="28" t="s">
        <v>6</v>
      </c>
      <c r="D12" s="8"/>
      <c r="E12" s="8"/>
      <c r="F12" s="32"/>
      <c r="G12" s="9"/>
      <c r="H12" s="8"/>
      <c r="I12" s="19"/>
    </row>
    <row r="13" spans="1:9" ht="50.1" customHeight="1" x14ac:dyDescent="0.25">
      <c r="A13" s="10">
        <v>5100000013429</v>
      </c>
      <c r="B13" s="11" t="s">
        <v>7</v>
      </c>
      <c r="C13" s="38" t="str">
        <f>HYPERLINK("https://www.7flowers.ru/catalog/Photo/Fix barcode/5100000013429.jpg", "Роза чайно-гибридная Адмирал")</f>
        <v>Роза чайно-гибридная Адмирал</v>
      </c>
      <c r="D13" s="20" t="s">
        <v>8</v>
      </c>
      <c r="E13" s="20"/>
      <c r="F13" s="33"/>
      <c r="G13" s="54">
        <v>970</v>
      </c>
      <c r="H13" s="29"/>
      <c r="I13" s="54">
        <f>G13*H13</f>
        <v>0</v>
      </c>
    </row>
    <row r="14" spans="1:9" ht="50.1" customHeight="1" x14ac:dyDescent="0.25">
      <c r="A14" s="10">
        <v>5100000002335</v>
      </c>
      <c r="B14" s="11" t="s">
        <v>9</v>
      </c>
      <c r="C14" s="38" t="str">
        <f>HYPERLINK("https://www.7flowers.ru/catalog/Photo/УТ-00024338.jpg", "Роза чайно-гибридная Акварель")</f>
        <v>Роза чайно-гибридная Акварель</v>
      </c>
      <c r="D14" s="20" t="s">
        <v>8</v>
      </c>
      <c r="E14" s="20"/>
      <c r="F14" s="33"/>
      <c r="G14" s="54">
        <v>970</v>
      </c>
      <c r="H14" s="29"/>
      <c r="I14" s="54">
        <f t="shared" ref="I14:I77" si="0">G14*H14</f>
        <v>0</v>
      </c>
    </row>
    <row r="15" spans="1:9" ht="50.1" customHeight="1" x14ac:dyDescent="0.25">
      <c r="A15" s="10">
        <v>5100000002337</v>
      </c>
      <c r="B15" s="11" t="s">
        <v>10</v>
      </c>
      <c r="C15" s="38" t="str">
        <f>HYPERLINK("https://www.7flowers.ru/catalog/Photo/Fix barcode/5100000002337.jpg", "Роза чайно-гибридная Августа Луиза")</f>
        <v>Роза чайно-гибридная Августа Луиза</v>
      </c>
      <c r="D15" s="20" t="s">
        <v>8</v>
      </c>
      <c r="E15" s="20"/>
      <c r="F15" s="33"/>
      <c r="G15" s="54">
        <v>970</v>
      </c>
      <c r="H15" s="29"/>
      <c r="I15" s="54">
        <f t="shared" si="0"/>
        <v>0</v>
      </c>
    </row>
    <row r="16" spans="1:9" ht="50.1" customHeight="1" x14ac:dyDescent="0.25">
      <c r="A16" s="10">
        <v>5100000002339</v>
      </c>
      <c r="B16" s="11" t="s">
        <v>11</v>
      </c>
      <c r="C16" s="38" t="str">
        <f>HYPERLINK("https://www.7flowers.ru/catalog/Photo/Fix barcode/5100000002339.jpg", "Роза чайно-гибридная Кендллайт")</f>
        <v>Роза чайно-гибридная Кендллайт</v>
      </c>
      <c r="D16" s="20" t="s">
        <v>8</v>
      </c>
      <c r="E16" s="20"/>
      <c r="F16" s="33"/>
      <c r="G16" s="54">
        <v>970</v>
      </c>
      <c r="H16" s="29"/>
      <c r="I16" s="54">
        <f t="shared" si="0"/>
        <v>0</v>
      </c>
    </row>
    <row r="17" spans="1:9" ht="50.1" customHeight="1" x14ac:dyDescent="0.25">
      <c r="A17" s="10">
        <v>5100000002341</v>
      </c>
      <c r="B17" s="11" t="s">
        <v>12</v>
      </c>
      <c r="C17" s="38" t="str">
        <f>HYPERLINK("https://www.7flowers.ru/catalog/Photo/Fix barcode/5100000002341.jpg", "Роза чайно-гибридная Шарминг Пьяно")</f>
        <v>Роза чайно-гибридная Шарминг Пьяно</v>
      </c>
      <c r="D17" s="20" t="s">
        <v>8</v>
      </c>
      <c r="E17" s="20"/>
      <c r="F17" s="33"/>
      <c r="G17" s="54">
        <v>970</v>
      </c>
      <c r="H17" s="29"/>
      <c r="I17" s="54">
        <f t="shared" si="0"/>
        <v>0</v>
      </c>
    </row>
    <row r="18" spans="1:9" ht="50.1" customHeight="1" x14ac:dyDescent="0.25">
      <c r="A18" s="10">
        <v>5100000002342</v>
      </c>
      <c r="B18" s="12" t="s">
        <v>13</v>
      </c>
      <c r="C18" s="38" t="str">
        <f>HYPERLINK("https://www.7flowers.ru/catalog/Photo/УТ-00024345.jpg", "Роза чайно-гибридная Чипэндэйл")</f>
        <v>Роза чайно-гибридная Чипэндэйл</v>
      </c>
      <c r="D18" s="20" t="s">
        <v>8</v>
      </c>
      <c r="E18" s="20"/>
      <c r="F18" s="33"/>
      <c r="G18" s="54">
        <v>970</v>
      </c>
      <c r="H18" s="29"/>
      <c r="I18" s="54">
        <f t="shared" si="0"/>
        <v>0</v>
      </c>
    </row>
    <row r="19" spans="1:9" ht="50.1" customHeight="1" x14ac:dyDescent="0.25">
      <c r="A19" s="10">
        <v>5100000002344</v>
      </c>
      <c r="B19" s="11" t="s">
        <v>14</v>
      </c>
      <c r="C19" s="38" t="str">
        <f>HYPERLINK("https://www.7flowers.ru/catalog/Photo/Fix barcode/5100000002344.jpg", "Роза чайно-гибридная Эйсвогель")</f>
        <v>Роза чайно-гибридная Эйсвогель</v>
      </c>
      <c r="D19" s="20" t="s">
        <v>8</v>
      </c>
      <c r="E19" s="20"/>
      <c r="F19" s="33"/>
      <c r="G19" s="54">
        <v>970</v>
      </c>
      <c r="H19" s="29"/>
      <c r="I19" s="54">
        <f t="shared" si="0"/>
        <v>0</v>
      </c>
    </row>
    <row r="20" spans="1:9" ht="50.1" customHeight="1" x14ac:dyDescent="0.25">
      <c r="A20" s="10">
        <v>5100000002347</v>
      </c>
      <c r="B20" s="12" t="s">
        <v>15</v>
      </c>
      <c r="C20" s="38" t="str">
        <f>HYPERLINK("https://www.7flowers.ru/catalog/Photo/Fix barcode/5100000002347.jpg", "Роза чайно-гибридная Госпел")</f>
        <v>Роза чайно-гибридная Госпел</v>
      </c>
      <c r="D20" s="20" t="s">
        <v>8</v>
      </c>
      <c r="E20" s="20"/>
      <c r="F20" s="33"/>
      <c r="G20" s="54">
        <v>970</v>
      </c>
      <c r="H20" s="29"/>
      <c r="I20" s="54">
        <f t="shared" si="0"/>
        <v>0</v>
      </c>
    </row>
    <row r="21" spans="1:9" ht="50.1" customHeight="1" x14ac:dyDescent="0.25">
      <c r="A21" s="10">
        <v>5100000002351</v>
      </c>
      <c r="B21" s="12" t="s">
        <v>16</v>
      </c>
      <c r="C21" s="38" t="str">
        <f>HYPERLINK("https://www.7flowers.ru/catalog/Photo/Fix barcode/5100000002351.jpg", "Роза чайно-гибридная Мэри Энн")</f>
        <v>Роза чайно-гибридная Мэри Энн</v>
      </c>
      <c r="D21" s="20" t="s">
        <v>8</v>
      </c>
      <c r="E21" s="20"/>
      <c r="F21" s="33"/>
      <c r="G21" s="54">
        <v>970</v>
      </c>
      <c r="H21" s="29"/>
      <c r="I21" s="54">
        <f t="shared" si="0"/>
        <v>0</v>
      </c>
    </row>
    <row r="22" spans="1:9" ht="50.1" customHeight="1" x14ac:dyDescent="0.25">
      <c r="A22" s="10">
        <v>5100000002352</v>
      </c>
      <c r="B22" s="12" t="s">
        <v>17</v>
      </c>
      <c r="C22" s="38" t="str">
        <f>HYPERLINK("https://www.7flowers.ru/catalog/Photo/Fix barcode/5100000002352.jpg", "Роза чайно-гибридная Максим")</f>
        <v>Роза чайно-гибридная Максим</v>
      </c>
      <c r="D22" s="20" t="s">
        <v>8</v>
      </c>
      <c r="E22" s="20"/>
      <c r="F22" s="33"/>
      <c r="G22" s="54">
        <v>970</v>
      </c>
      <c r="H22" s="29"/>
      <c r="I22" s="54">
        <f t="shared" si="0"/>
        <v>0</v>
      </c>
    </row>
    <row r="23" spans="1:9" ht="50.1" customHeight="1" x14ac:dyDescent="0.25">
      <c r="A23" s="10">
        <v>5100000002354</v>
      </c>
      <c r="B23" s="11" t="s">
        <v>18</v>
      </c>
      <c r="C23" s="38" t="str">
        <f>HYPERLINK("https://www.7flowers.ru/catalog/Photo/УТ-00024309.jpg", "Роза чайно-гибридная Ностальжи")</f>
        <v>Роза чайно-гибридная Ностальжи</v>
      </c>
      <c r="D23" s="20" t="s">
        <v>8</v>
      </c>
      <c r="E23" s="20"/>
      <c r="F23" s="33"/>
      <c r="G23" s="54">
        <v>970</v>
      </c>
      <c r="H23" s="29"/>
      <c r="I23" s="54">
        <f t="shared" si="0"/>
        <v>0</v>
      </c>
    </row>
    <row r="24" spans="1:9" ht="50.1" customHeight="1" x14ac:dyDescent="0.25">
      <c r="A24" s="10">
        <v>5100000002355</v>
      </c>
      <c r="B24" s="13" t="s">
        <v>19</v>
      </c>
      <c r="C24" s="38" t="str">
        <f>HYPERLINK("https://www.7flowers.ru/catalog/Photo/Fix barcode/5100000002355.jpg", "Роза чайно-гибридная Пиано")</f>
        <v>Роза чайно-гибридная Пиано</v>
      </c>
      <c r="D24" s="20" t="s">
        <v>8</v>
      </c>
      <c r="E24" s="20"/>
      <c r="F24" s="33"/>
      <c r="G24" s="54">
        <v>970</v>
      </c>
      <c r="H24" s="29"/>
      <c r="I24" s="54">
        <f t="shared" si="0"/>
        <v>0</v>
      </c>
    </row>
    <row r="25" spans="1:9" ht="50.1" customHeight="1" x14ac:dyDescent="0.25">
      <c r="A25" s="10">
        <v>5100000002356</v>
      </c>
      <c r="B25" s="13" t="s">
        <v>20</v>
      </c>
      <c r="C25" s="38" t="str">
        <f>HYPERLINK("https://www.7flowers.ru/catalog/Photo/Fix barcode/5100000002356.jpg", "Роза чайно-гибридная Пинк Пиано")</f>
        <v>Роза чайно-гибридная Пинк Пиано</v>
      </c>
      <c r="D25" s="20" t="s">
        <v>8</v>
      </c>
      <c r="E25" s="20"/>
      <c r="F25" s="33"/>
      <c r="G25" s="54">
        <v>970</v>
      </c>
      <c r="H25" s="29"/>
      <c r="I25" s="54">
        <f t="shared" si="0"/>
        <v>0</v>
      </c>
    </row>
    <row r="26" spans="1:9" ht="50.1" customHeight="1" x14ac:dyDescent="0.25">
      <c r="A26" s="10">
        <v>5100000002357</v>
      </c>
      <c r="B26" s="21" t="s">
        <v>21</v>
      </c>
      <c r="C26" s="38" t="str">
        <f>HYPERLINK("https://www.7flowers.ru/catalog/Photo/Fix barcode/5100000002357.jpg", "Роза чайно-гибридная Ромина")</f>
        <v>Роза чайно-гибридная Ромина</v>
      </c>
      <c r="D26" s="20" t="s">
        <v>8</v>
      </c>
      <c r="E26" s="20"/>
      <c r="F26" s="33"/>
      <c r="G26" s="54">
        <v>970</v>
      </c>
      <c r="H26" s="29"/>
      <c r="I26" s="54">
        <f t="shared" si="0"/>
        <v>0</v>
      </c>
    </row>
    <row r="27" spans="1:9" ht="50.1" customHeight="1" x14ac:dyDescent="0.25">
      <c r="A27" s="10">
        <v>5100000002358</v>
      </c>
      <c r="B27" s="12" t="s">
        <v>22</v>
      </c>
      <c r="C27" s="38" t="str">
        <f>HYPERLINK("https://www.7flowers.ru/catalog/Photo/Fix barcode/5100000002358.jpg", "Роза чайно-гибридная Шоне Мэйд")</f>
        <v>Роза чайно-гибридная Шоне Мэйд</v>
      </c>
      <c r="D27" s="20" t="s">
        <v>8</v>
      </c>
      <c r="E27" s="20"/>
      <c r="F27" s="33"/>
      <c r="G27" s="54">
        <v>970</v>
      </c>
      <c r="H27" s="29"/>
      <c r="I27" s="54">
        <f t="shared" si="0"/>
        <v>0</v>
      </c>
    </row>
    <row r="28" spans="1:9" ht="50.1" customHeight="1" x14ac:dyDescent="0.25">
      <c r="A28" s="10">
        <v>5100000002360</v>
      </c>
      <c r="B28" s="12" t="s">
        <v>23</v>
      </c>
      <c r="C28" s="38" t="str">
        <f>HYPERLINK("https://www.7flowers.ru/catalog/Photo/Fix barcode/5100000002360.jpg", "Роза чайно-гибридная Вояж")</f>
        <v>Роза чайно-гибридная Вояж</v>
      </c>
      <c r="D28" s="20" t="s">
        <v>8</v>
      </c>
      <c r="E28" s="20"/>
      <c r="F28" s="33"/>
      <c r="G28" s="54">
        <v>970</v>
      </c>
      <c r="H28" s="29"/>
      <c r="I28" s="54">
        <f t="shared" si="0"/>
        <v>0</v>
      </c>
    </row>
    <row r="29" spans="1:9" ht="50.1" customHeight="1" x14ac:dyDescent="0.25">
      <c r="A29" s="10">
        <v>5100000002361</v>
      </c>
      <c r="B29" s="12" t="s">
        <v>24</v>
      </c>
      <c r="C29" s="38" t="str">
        <f>HYPERLINK("https://www.7flowers.ru/catalog/Photo/Fix barcode/5100000002361.jpg", "Роза чайно-гибридная Уэддинг Пьяно")</f>
        <v>Роза чайно-гибридная Уэддинг Пьяно</v>
      </c>
      <c r="D29" s="20" t="s">
        <v>8</v>
      </c>
      <c r="E29" s="20"/>
      <c r="F29" s="33"/>
      <c r="G29" s="54">
        <v>970</v>
      </c>
      <c r="H29" s="29"/>
      <c r="I29" s="54">
        <f t="shared" si="0"/>
        <v>0</v>
      </c>
    </row>
    <row r="30" spans="1:9" ht="50.1" customHeight="1" x14ac:dyDescent="0.25">
      <c r="A30" s="10">
        <v>5100000002338</v>
      </c>
      <c r="B30" s="12" t="s">
        <v>25</v>
      </c>
      <c r="C30" s="38" t="str">
        <f>HYPERLINK("https://www.7flowers.ru/catalog/Photo/Fix barcode/5100000002338.jpg", "Роза флорибунда Баронесса")</f>
        <v>Роза флорибунда Баронесса</v>
      </c>
      <c r="D30" s="20" t="s">
        <v>8</v>
      </c>
      <c r="E30" s="20"/>
      <c r="F30" s="33"/>
      <c r="G30" s="54">
        <v>970</v>
      </c>
      <c r="H30" s="29"/>
      <c r="I30" s="54">
        <f t="shared" si="0"/>
        <v>0</v>
      </c>
    </row>
    <row r="31" spans="1:9" x14ac:dyDescent="0.25">
      <c r="A31" s="10">
        <v>5100000002349</v>
      </c>
      <c r="B31" s="11" t="s">
        <v>26</v>
      </c>
      <c r="C31" s="38" t="str">
        <f>HYPERLINK("https://www.7flowers.ru/catalog/Photo/УТ-00023576.jpg", "Роза флорибунда Леонардо Да Винчи")</f>
        <v>Роза флорибунда Леонардо Да Винчи</v>
      </c>
      <c r="D31" s="20" t="s">
        <v>8</v>
      </c>
      <c r="E31" s="20"/>
      <c r="F31" s="33"/>
      <c r="G31" s="54">
        <v>970</v>
      </c>
      <c r="H31" s="29"/>
      <c r="I31" s="54">
        <f t="shared" si="0"/>
        <v>0</v>
      </c>
    </row>
    <row r="32" spans="1:9" ht="50.1" customHeight="1" x14ac:dyDescent="0.25">
      <c r="A32" s="10">
        <v>5100000002350</v>
      </c>
      <c r="B32" s="12" t="s">
        <v>27</v>
      </c>
      <c r="C32" s="38" t="str">
        <f>HYPERLINK("https://www.7flowers.ru/catalog/Photo/Fix barcode/5100000002350.jpg", "Роза флорибунда Мария-Терезия")</f>
        <v>Роза флорибунда Мария-Терезия</v>
      </c>
      <c r="D32" s="20" t="s">
        <v>8</v>
      </c>
      <c r="E32" s="20"/>
      <c r="F32" s="33"/>
      <c r="G32" s="54">
        <v>970</v>
      </c>
      <c r="H32" s="29"/>
      <c r="I32" s="54">
        <f t="shared" si="0"/>
        <v>0</v>
      </c>
    </row>
    <row r="33" spans="1:9" ht="50.1" customHeight="1" x14ac:dyDescent="0.25">
      <c r="A33" s="10">
        <v>5100000002353</v>
      </c>
      <c r="B33" s="13" t="s">
        <v>28</v>
      </c>
      <c r="C33" s="38" t="str">
        <f>HYPERLINK("https://www.7flowers.ru/catalog/Photo/Fix barcode/5100000002353.jpg", "Роза флорибунда Мидсаммэ")</f>
        <v>Роза флорибунда Мидсаммэ</v>
      </c>
      <c r="D33" s="20" t="s">
        <v>8</v>
      </c>
      <c r="E33" s="20"/>
      <c r="F33" s="33"/>
      <c r="G33" s="54">
        <v>970</v>
      </c>
      <c r="H33" s="29"/>
      <c r="I33" s="54">
        <f t="shared" si="0"/>
        <v>0</v>
      </c>
    </row>
    <row r="34" spans="1:9" ht="50.1" customHeight="1" x14ac:dyDescent="0.25">
      <c r="A34" s="10">
        <v>5100000002345</v>
      </c>
      <c r="B34" s="11" t="s">
        <v>29</v>
      </c>
      <c r="C34" s="38" t="str">
        <f>HYPERLINK("https://www.7flowers.ru/catalog/Photo/УТ-00024347.jpg", "Роза плетистая Эльф")</f>
        <v>Роза плетистая Эльф</v>
      </c>
      <c r="D34" s="20" t="s">
        <v>8</v>
      </c>
      <c r="E34" s="20"/>
      <c r="F34" s="33"/>
      <c r="G34" s="54">
        <v>970</v>
      </c>
      <c r="H34" s="29"/>
      <c r="I34" s="54">
        <f t="shared" si="0"/>
        <v>0</v>
      </c>
    </row>
    <row r="35" spans="1:9" ht="50.1" customHeight="1" x14ac:dyDescent="0.25">
      <c r="A35" s="10">
        <v>5100000002346</v>
      </c>
      <c r="B35" s="12" t="s">
        <v>30</v>
      </c>
      <c r="C35" s="38" t="str">
        <f>HYPERLINK("https://www.7flowers.ru/catalog/Photo/Fix barcode/5100000002346.jpg", "Роза плетистая Джиардина")</f>
        <v>Роза плетистая Джиардина</v>
      </c>
      <c r="D35" s="20" t="s">
        <v>8</v>
      </c>
      <c r="E35" s="20"/>
      <c r="F35" s="33"/>
      <c r="G35" s="54">
        <v>970</v>
      </c>
      <c r="H35" s="29"/>
      <c r="I35" s="54">
        <f t="shared" si="0"/>
        <v>0</v>
      </c>
    </row>
    <row r="36" spans="1:9" ht="50.1" customHeight="1" x14ac:dyDescent="0.25">
      <c r="A36" s="10">
        <v>5100000013430</v>
      </c>
      <c r="B36" s="12" t="s">
        <v>31</v>
      </c>
      <c r="C36" s="38" t="str">
        <f>HYPERLINK("https://www.7flowers.ru/catalog/Photo/Fix barcode/5100000013430.jpg", "Роза плетистая Озеана")</f>
        <v>Роза плетистая Озеана</v>
      </c>
      <c r="D36" s="20" t="s">
        <v>8</v>
      </c>
      <c r="E36" s="20"/>
      <c r="F36" s="33"/>
      <c r="G36" s="54">
        <v>970</v>
      </c>
      <c r="H36" s="29"/>
      <c r="I36" s="54">
        <f t="shared" si="0"/>
        <v>0</v>
      </c>
    </row>
    <row r="37" spans="1:9" ht="50.1" customHeight="1" x14ac:dyDescent="0.25">
      <c r="A37" s="10">
        <v>5100000002340</v>
      </c>
      <c r="B37" s="11" t="s">
        <v>32</v>
      </c>
      <c r="C37" s="38" t="str">
        <f>HYPERLINK("https://www.7flowers.ru/catalog/Photo/Fix barcode/5100000002340.jpg", "Роза миниатюрная Капри")</f>
        <v>Роза миниатюрная Капри</v>
      </c>
      <c r="D37" s="20" t="s">
        <v>8</v>
      </c>
      <c r="E37" s="20"/>
      <c r="F37" s="33"/>
      <c r="G37" s="54">
        <v>970</v>
      </c>
      <c r="H37" s="29"/>
      <c r="I37" s="54">
        <f t="shared" si="0"/>
        <v>0</v>
      </c>
    </row>
    <row r="38" spans="1:9" ht="50.1" customHeight="1" x14ac:dyDescent="0.25">
      <c r="A38" s="10">
        <v>5100000002336</v>
      </c>
      <c r="B38" s="11" t="s">
        <v>33</v>
      </c>
      <c r="C38" s="38" t="str">
        <f>HYPERLINK("https://www.7flowers.ru/catalog/Photo/УТ-00024339.jpg", "Роза парковая Артемис")</f>
        <v>Роза парковая Артемис</v>
      </c>
      <c r="D38" s="20" t="s">
        <v>8</v>
      </c>
      <c r="E38" s="20"/>
      <c r="F38" s="33"/>
      <c r="G38" s="54">
        <v>970</v>
      </c>
      <c r="H38" s="29"/>
      <c r="I38" s="54">
        <f t="shared" si="0"/>
        <v>0</v>
      </c>
    </row>
    <row r="39" spans="1:9" ht="50.1" customHeight="1" x14ac:dyDescent="0.25">
      <c r="A39" s="10">
        <v>5100000002343</v>
      </c>
      <c r="B39" s="11" t="s">
        <v>34</v>
      </c>
      <c r="C39" s="38" t="str">
        <f>HYPERLINK("https://www.7flowers.ru/catalog/Photo/Fix barcode/5100000002343.jpg", "Роза плетистая Эден Роуз")</f>
        <v>Роза плетистая Эден Роуз</v>
      </c>
      <c r="D39" s="20" t="s">
        <v>8</v>
      </c>
      <c r="E39" s="20"/>
      <c r="F39" s="33"/>
      <c r="G39" s="54">
        <v>970</v>
      </c>
      <c r="H39" s="29"/>
      <c r="I39" s="54">
        <f t="shared" si="0"/>
        <v>0</v>
      </c>
    </row>
    <row r="40" spans="1:9" ht="50.1" customHeight="1" x14ac:dyDescent="0.25">
      <c r="A40" s="10">
        <v>5100000002348</v>
      </c>
      <c r="B40" s="12" t="s">
        <v>35</v>
      </c>
      <c r="C40" s="38" t="str">
        <f>HYPERLINK("https://www.7flowers.ru/catalog/Photo/Fix barcode/5100000002348.jpg", "Роза парковая Графиня Фон Харденберг")</f>
        <v>Роза парковая Графиня Фон Харденберг</v>
      </c>
      <c r="D40" s="20" t="s">
        <v>8</v>
      </c>
      <c r="E40" s="20"/>
      <c r="F40" s="33"/>
      <c r="G40" s="54">
        <v>970</v>
      </c>
      <c r="H40" s="29"/>
      <c r="I40" s="54">
        <f t="shared" si="0"/>
        <v>0</v>
      </c>
    </row>
    <row r="41" spans="1:9" ht="50.1" customHeight="1" x14ac:dyDescent="0.25">
      <c r="A41" s="10">
        <v>5100000002359</v>
      </c>
      <c r="B41" s="11" t="s">
        <v>36</v>
      </c>
      <c r="C41" s="38" t="str">
        <f>HYPERLINK("https://www.7flowers.ru/catalog/Photo/Fix barcode/5100000002359.jpg", "Роза парковая Соул")</f>
        <v>Роза парковая Соул</v>
      </c>
      <c r="D41" s="20" t="s">
        <v>8</v>
      </c>
      <c r="E41" s="20"/>
      <c r="F41" s="33"/>
      <c r="G41" s="54">
        <v>970</v>
      </c>
      <c r="H41" s="29"/>
      <c r="I41" s="54">
        <f t="shared" si="0"/>
        <v>0</v>
      </c>
    </row>
    <row r="42" spans="1:9" ht="18" x14ac:dyDescent="0.25">
      <c r="A42" s="14"/>
      <c r="B42" s="15"/>
      <c r="C42" s="28" t="s">
        <v>37</v>
      </c>
      <c r="D42" s="16"/>
      <c r="E42" s="16"/>
      <c r="F42" s="34"/>
      <c r="G42" s="54"/>
      <c r="H42" s="16"/>
      <c r="I42" s="54"/>
    </row>
    <row r="43" spans="1:9" ht="50.1" customHeight="1" x14ac:dyDescent="0.25">
      <c r="A43" s="10">
        <v>5100000002362</v>
      </c>
      <c r="B43" s="13" t="s">
        <v>38</v>
      </c>
      <c r="C43" s="38" t="str">
        <f>HYPERLINK("https://www.7flowers.ru/catalog/Photo/УТ-00024360.jpg", "Роза чайно-гибридная Акапелла")</f>
        <v>Роза чайно-гибридная Акапелла</v>
      </c>
      <c r="D43" s="20" t="s">
        <v>8</v>
      </c>
      <c r="E43" s="20"/>
      <c r="F43" s="33"/>
      <c r="G43" s="54">
        <v>970</v>
      </c>
      <c r="H43" s="29"/>
      <c r="I43" s="54">
        <f t="shared" si="0"/>
        <v>0</v>
      </c>
    </row>
    <row r="44" spans="1:9" ht="50.1" customHeight="1" x14ac:dyDescent="0.25">
      <c r="A44" s="10">
        <v>5100000002363</v>
      </c>
      <c r="B44" s="13" t="s">
        <v>39</v>
      </c>
      <c r="C44" s="38" t="str">
        <f>HYPERLINK("https://www.7flowers.ru/catalog/Photo/УТ-00024361.jpg", "Роза чайно-гибридная Баркароул")</f>
        <v>Роза чайно-гибридная Баркароул</v>
      </c>
      <c r="D44" s="20" t="s">
        <v>8</v>
      </c>
      <c r="E44" s="20"/>
      <c r="F44" s="33"/>
      <c r="G44" s="54">
        <v>970</v>
      </c>
      <c r="H44" s="29"/>
      <c r="I44" s="54">
        <f t="shared" si="0"/>
        <v>0</v>
      </c>
    </row>
    <row r="45" spans="1:9" ht="50.1" customHeight="1" x14ac:dyDescent="0.25">
      <c r="A45" s="10">
        <v>5100000002364</v>
      </c>
      <c r="B45" s="13" t="s">
        <v>40</v>
      </c>
      <c r="C45" s="38" t="str">
        <f>HYPERLINK("https://www.7flowers.ru/catalog/Photo/УТ-00024362.jpg", "Роза чайно-гибридная Черри Брэнди 85")</f>
        <v>Роза чайно-гибридная Черри Брэнди 85</v>
      </c>
      <c r="D45" s="20" t="s">
        <v>8</v>
      </c>
      <c r="E45" s="20"/>
      <c r="F45" s="33"/>
      <c r="G45" s="54">
        <v>970</v>
      </c>
      <c r="H45" s="29"/>
      <c r="I45" s="54">
        <f t="shared" si="0"/>
        <v>0</v>
      </c>
    </row>
    <row r="46" spans="1:9" ht="50.1" customHeight="1" x14ac:dyDescent="0.25">
      <c r="A46" s="10">
        <v>5100000002365</v>
      </c>
      <c r="B46" s="13" t="s">
        <v>41</v>
      </c>
      <c r="C46" s="38" t="str">
        <f>HYPERLINK("https://www.7flowers.ru/catalog/Photo/Fix barcode/5100000002365.jpg", "Роза чайно-гибридная Дюфтрауш")</f>
        <v>Роза чайно-гибридная Дюфтрауш</v>
      </c>
      <c r="D46" s="20" t="s">
        <v>8</v>
      </c>
      <c r="E46" s="20"/>
      <c r="F46" s="33"/>
      <c r="G46" s="54">
        <v>970</v>
      </c>
      <c r="H46" s="29"/>
      <c r="I46" s="54">
        <f t="shared" si="0"/>
        <v>0</v>
      </c>
    </row>
    <row r="47" spans="1:9" ht="50.1" customHeight="1" x14ac:dyDescent="0.25">
      <c r="A47" s="10">
        <v>5100000002366</v>
      </c>
      <c r="B47" s="12" t="s">
        <v>42</v>
      </c>
      <c r="C47" s="38" t="str">
        <f>HYPERLINK("https://www.7flowers.ru/catalog/Photo/Fix barcode/5100000002366.jpg", "Роза чайно-гибридная Гёте")</f>
        <v>Роза чайно-гибридная Гёте</v>
      </c>
      <c r="D47" s="20" t="s">
        <v>8</v>
      </c>
      <c r="E47" s="20"/>
      <c r="F47" s="33"/>
      <c r="G47" s="54">
        <v>970</v>
      </c>
      <c r="H47" s="29"/>
      <c r="I47" s="54">
        <f t="shared" si="0"/>
        <v>0</v>
      </c>
    </row>
    <row r="48" spans="1:9" ht="50.1" customHeight="1" x14ac:dyDescent="0.25">
      <c r="A48" s="10">
        <v>5100000002367</v>
      </c>
      <c r="B48" s="13" t="s">
        <v>43</v>
      </c>
      <c r="C48" s="38" t="str">
        <f>HYPERLINK("https://www.7flowers.ru/catalog/Photo/Fix barcode/5100000002367.jpg", "Роза чайно-гибридная Лэди Лайк")</f>
        <v>Роза чайно-гибридная Лэди Лайк</v>
      </c>
      <c r="D48" s="20" t="s">
        <v>8</v>
      </c>
      <c r="E48" s="20"/>
      <c r="F48" s="33"/>
      <c r="G48" s="54">
        <v>970</v>
      </c>
      <c r="H48" s="29"/>
      <c r="I48" s="54">
        <f t="shared" si="0"/>
        <v>0</v>
      </c>
    </row>
    <row r="49" spans="1:9" ht="18" x14ac:dyDescent="0.25">
      <c r="A49" s="14"/>
      <c r="B49" s="15"/>
      <c r="C49" s="28" t="s">
        <v>44</v>
      </c>
      <c r="D49" s="16"/>
      <c r="E49" s="16"/>
      <c r="F49" s="34"/>
      <c r="G49" s="54"/>
      <c r="H49" s="16"/>
      <c r="I49" s="54"/>
    </row>
    <row r="50" spans="1:9" ht="50.1" customHeight="1" x14ac:dyDescent="0.25">
      <c r="A50" s="10">
        <v>5100000002372</v>
      </c>
      <c r="B50" s="21" t="s">
        <v>45</v>
      </c>
      <c r="C50" s="38" t="str">
        <f>HYPERLINK("https://www.7flowers.ru/catalog/Photo/Fix barcode/5100000002372.jpg", "Роза миниатюрная Алина")</f>
        <v>Роза миниатюрная Алина</v>
      </c>
      <c r="D50" s="20" t="s">
        <v>8</v>
      </c>
      <c r="E50" s="20"/>
      <c r="F50" s="33"/>
      <c r="G50" s="54">
        <v>970</v>
      </c>
      <c r="H50" s="29"/>
      <c r="I50" s="54">
        <f t="shared" si="0"/>
        <v>0</v>
      </c>
    </row>
    <row r="51" spans="1:9" ht="50.1" customHeight="1" x14ac:dyDescent="0.25">
      <c r="A51" s="10">
        <v>5100000002368</v>
      </c>
      <c r="B51" s="13" t="s">
        <v>46</v>
      </c>
      <c r="C51" s="38" t="str">
        <f>HYPERLINK("https://www.7flowers.ru/catalog/Photo/Fix barcode/5100000002368.jpg", "Роза миниатюрная Кармен")</f>
        <v>Роза миниатюрная Кармен</v>
      </c>
      <c r="D51" s="20" t="s">
        <v>8</v>
      </c>
      <c r="E51" s="20"/>
      <c r="F51" s="33"/>
      <c r="G51" s="54">
        <v>970</v>
      </c>
      <c r="H51" s="29"/>
      <c r="I51" s="54">
        <f t="shared" si="0"/>
        <v>0</v>
      </c>
    </row>
    <row r="52" spans="1:9" ht="50.1" customHeight="1" x14ac:dyDescent="0.25">
      <c r="A52" s="10">
        <v>5100000002369</v>
      </c>
      <c r="B52" s="13" t="s">
        <v>47</v>
      </c>
      <c r="C52" s="38" t="str">
        <f>HYPERLINK("https://www.7flowers.ru/catalog/Photo/Fix barcode/5100000002369.jpg", "Роза миниатюрная Ева")</f>
        <v>Роза миниатюрная Ева</v>
      </c>
      <c r="D52" s="20" t="s">
        <v>8</v>
      </c>
      <c r="E52" s="20"/>
      <c r="F52" s="33"/>
      <c r="G52" s="54">
        <v>970</v>
      </c>
      <c r="H52" s="29"/>
      <c r="I52" s="54">
        <f t="shared" si="0"/>
        <v>0</v>
      </c>
    </row>
    <row r="53" spans="1:9" ht="50.1" customHeight="1" x14ac:dyDescent="0.25">
      <c r="A53" s="10">
        <v>5100000002371</v>
      </c>
      <c r="B53" s="13" t="s">
        <v>48</v>
      </c>
      <c r="C53" s="38" t="str">
        <f>HYPERLINK("https://www.7flowers.ru/catalog/Photo/Fix barcode/5100000002371.jpg", "Роза миниатюрная Лиззи")</f>
        <v>Роза миниатюрная Лиззи</v>
      </c>
      <c r="D53" s="20" t="s">
        <v>8</v>
      </c>
      <c r="E53" s="20"/>
      <c r="F53" s="33"/>
      <c r="G53" s="54">
        <v>970</v>
      </c>
      <c r="H53" s="29"/>
      <c r="I53" s="54">
        <f t="shared" si="0"/>
        <v>0</v>
      </c>
    </row>
    <row r="54" spans="1:9" ht="50.1" customHeight="1" x14ac:dyDescent="0.25">
      <c r="A54" s="10">
        <v>5100000002370</v>
      </c>
      <c r="B54" s="13" t="s">
        <v>49</v>
      </c>
      <c r="C54" s="38" t="str">
        <f>HYPERLINK("https://www.7flowers.ru/catalog/Photo/Fix barcode/5100000002370.jpg", "Роза миниатюрная Лола")</f>
        <v>Роза миниатюрная Лола</v>
      </c>
      <c r="D54" s="20" t="s">
        <v>8</v>
      </c>
      <c r="E54" s="20"/>
      <c r="F54" s="33"/>
      <c r="G54" s="54">
        <v>970</v>
      </c>
      <c r="H54" s="29"/>
      <c r="I54" s="54">
        <f t="shared" si="0"/>
        <v>0</v>
      </c>
    </row>
    <row r="55" spans="1:9" ht="50.1" customHeight="1" x14ac:dyDescent="0.25">
      <c r="A55" s="10">
        <v>5100000002373</v>
      </c>
      <c r="B55" s="13" t="s">
        <v>50</v>
      </c>
      <c r="C55" s="38" t="str">
        <f>HYPERLINK("https://www.7flowers.ru/catalog/Photo/Fix barcode/5100000002373.jpg", "Роза миниатюрная Мелина")</f>
        <v>Роза миниатюрная Мелина</v>
      </c>
      <c r="D55" s="20" t="s">
        <v>8</v>
      </c>
      <c r="E55" s="20"/>
      <c r="F55" s="33"/>
      <c r="G55" s="54">
        <v>970</v>
      </c>
      <c r="H55" s="29"/>
      <c r="I55" s="54">
        <f t="shared" si="0"/>
        <v>0</v>
      </c>
    </row>
    <row r="56" spans="1:9" ht="50.1" customHeight="1" x14ac:dyDescent="0.25">
      <c r="A56" s="10">
        <v>5100000013431</v>
      </c>
      <c r="B56" s="13" t="s">
        <v>51</v>
      </c>
      <c r="C56" s="38" t="str">
        <f>HYPERLINK("https://www.7flowers.ru/catalog/Photo/Fix barcode/5100000013431.jpg", "Роза миниатюрная Элида")</f>
        <v>Роза миниатюрная Элида</v>
      </c>
      <c r="D56" s="20" t="s">
        <v>8</v>
      </c>
      <c r="E56" s="20"/>
      <c r="F56" s="33"/>
      <c r="G56" s="54">
        <v>970</v>
      </c>
      <c r="H56" s="29"/>
      <c r="I56" s="54">
        <f t="shared" si="0"/>
        <v>0</v>
      </c>
    </row>
    <row r="57" spans="1:9" ht="18" x14ac:dyDescent="0.25">
      <c r="A57" s="17"/>
      <c r="B57" s="7"/>
      <c r="C57" s="28" t="s">
        <v>52</v>
      </c>
      <c r="D57" s="8"/>
      <c r="E57" s="8"/>
      <c r="F57" s="32"/>
      <c r="G57" s="54"/>
      <c r="H57" s="8"/>
      <c r="I57" s="54"/>
    </row>
    <row r="58" spans="1:9" ht="50.1" customHeight="1" x14ac:dyDescent="0.25">
      <c r="A58" s="10">
        <v>5100000002374</v>
      </c>
      <c r="B58" s="13" t="s">
        <v>53</v>
      </c>
      <c r="C58" s="38" t="str">
        <f>HYPERLINK("https://www.7flowers.ru/catalog/Photo/УТ-00024370.jpg", "Роза чайно-гибридная Альбрехт Дюрер")</f>
        <v>Роза чайно-гибридная Альбрехт Дюрер</v>
      </c>
      <c r="D58" s="20" t="s">
        <v>8</v>
      </c>
      <c r="E58" s="20"/>
      <c r="F58" s="33"/>
      <c r="G58" s="54">
        <v>820</v>
      </c>
      <c r="H58" s="29"/>
      <c r="I58" s="54">
        <f t="shared" si="0"/>
        <v>0</v>
      </c>
    </row>
    <row r="59" spans="1:9" ht="50.1" customHeight="1" x14ac:dyDescent="0.25">
      <c r="A59" s="10">
        <v>5100000002375</v>
      </c>
      <c r="B59" s="11" t="s">
        <v>54</v>
      </c>
      <c r="C59" s="38" t="str">
        <f>HYPERLINK("https://www.7flowers.ru/catalog/Photo/УТ-00024371.jpg", "Роза чайно-гибридная Афродита")</f>
        <v>Роза чайно-гибридная Афродита</v>
      </c>
      <c r="D59" s="20" t="s">
        <v>8</v>
      </c>
      <c r="E59" s="20"/>
      <c r="F59" s="33"/>
      <c r="G59" s="54">
        <v>820</v>
      </c>
      <c r="H59" s="29"/>
      <c r="I59" s="54">
        <f t="shared" si="0"/>
        <v>0</v>
      </c>
    </row>
    <row r="60" spans="1:9" ht="50.1" customHeight="1" x14ac:dyDescent="0.25">
      <c r="A60" s="10">
        <v>5100000002377</v>
      </c>
      <c r="B60" s="11" t="s">
        <v>55</v>
      </c>
      <c r="C60" s="38" t="str">
        <f>HYPERLINK("https://www.7flowers.ru/catalog/Photo/Fix barcode/5100000002377.jpg", "Роза чайно-гибридная Эшли")</f>
        <v>Роза чайно-гибридная Эшли</v>
      </c>
      <c r="D60" s="20" t="s">
        <v>8</v>
      </c>
      <c r="E60" s="20"/>
      <c r="F60" s="33"/>
      <c r="G60" s="54">
        <v>820</v>
      </c>
      <c r="H60" s="29"/>
      <c r="I60" s="54">
        <f t="shared" si="0"/>
        <v>0</v>
      </c>
    </row>
    <row r="61" spans="1:9" ht="50.1" customHeight="1" x14ac:dyDescent="0.25">
      <c r="A61" s="10">
        <v>5100000002378</v>
      </c>
      <c r="B61" s="13" t="s">
        <v>56</v>
      </c>
      <c r="C61" s="38" t="str">
        <f>HYPERLINK("https://www.7flowers.ru/catalog/Photo/УТ-00024374.jpg", "Роза чайно-гибридная Ашрам")</f>
        <v>Роза чайно-гибридная Ашрам</v>
      </c>
      <c r="D61" s="20" t="s">
        <v>8</v>
      </c>
      <c r="E61" s="20"/>
      <c r="F61" s="33"/>
      <c r="G61" s="54">
        <v>820</v>
      </c>
      <c r="H61" s="29"/>
      <c r="I61" s="54">
        <f t="shared" si="0"/>
        <v>0</v>
      </c>
    </row>
    <row r="62" spans="1:9" ht="50.1" customHeight="1" x14ac:dyDescent="0.25">
      <c r="A62" s="10">
        <v>5100000002376</v>
      </c>
      <c r="B62" s="12" t="s">
        <v>57</v>
      </c>
      <c r="C62" s="38" t="str">
        <f>HYPERLINK("https://www.7flowers.ru/catalog/Photo/УТ-00024372.jpg", "Роза чайно-гибридная Аскот")</f>
        <v>Роза чайно-гибридная Аскот</v>
      </c>
      <c r="D62" s="20" t="s">
        <v>8</v>
      </c>
      <c r="E62" s="20"/>
      <c r="F62" s="33"/>
      <c r="G62" s="54">
        <v>820</v>
      </c>
      <c r="H62" s="29"/>
      <c r="I62" s="54">
        <f t="shared" si="0"/>
        <v>0</v>
      </c>
    </row>
    <row r="63" spans="1:9" ht="50.1" customHeight="1" x14ac:dyDescent="0.25">
      <c r="A63" s="10">
        <v>5100000002379</v>
      </c>
      <c r="B63" s="11" t="s">
        <v>58</v>
      </c>
      <c r="C63" s="38" t="str">
        <f>HYPERLINK("https://www.7flowers.ru/catalog/Photo/Fix barcode/5100000002379.jpg", "Роза чайно-гибридная С Любовью")</f>
        <v>Роза чайно-гибридная С Любовью</v>
      </c>
      <c r="D63" s="20" t="s">
        <v>8</v>
      </c>
      <c r="E63" s="20"/>
      <c r="F63" s="33"/>
      <c r="G63" s="54">
        <v>820</v>
      </c>
      <c r="H63" s="29"/>
      <c r="I63" s="54">
        <f t="shared" si="0"/>
        <v>0</v>
      </c>
    </row>
    <row r="64" spans="1:9" ht="50.1" customHeight="1" x14ac:dyDescent="0.25">
      <c r="A64" s="10">
        <v>5100000002380</v>
      </c>
      <c r="B64" s="13" t="s">
        <v>59</v>
      </c>
      <c r="C64" s="38" t="str">
        <f>HYPERLINK("https://www.7flowers.ru/catalog/Photo/Fix barcode/5100000002380.jpg", "Роза чайно-гибридная Бэст Импрешн")</f>
        <v>Роза чайно-гибридная Бэст Импрешн</v>
      </c>
      <c r="D64" s="20" t="s">
        <v>8</v>
      </c>
      <c r="E64" s="20"/>
      <c r="F64" s="33"/>
      <c r="G64" s="54">
        <v>820</v>
      </c>
      <c r="H64" s="29"/>
      <c r="I64" s="54">
        <f t="shared" si="0"/>
        <v>0</v>
      </c>
    </row>
    <row r="65" spans="1:9" ht="50.1" customHeight="1" x14ac:dyDescent="0.25">
      <c r="A65" s="10">
        <v>5100000002381</v>
      </c>
      <c r="B65" s="13" t="s">
        <v>60</v>
      </c>
      <c r="C65" s="38" t="str">
        <f>HYPERLINK("https://www.7flowers.ru/catalog/Photo/Fix barcode/5100000002381.jpg", "Роза чайно-гибридная Бидермейер Гарден")</f>
        <v>Роза чайно-гибридная Бидермейер Гарден</v>
      </c>
      <c r="D65" s="20" t="s">
        <v>8</v>
      </c>
      <c r="E65" s="20"/>
      <c r="F65" s="33"/>
      <c r="G65" s="54">
        <v>820</v>
      </c>
      <c r="H65" s="29"/>
      <c r="I65" s="54">
        <f t="shared" si="0"/>
        <v>0</v>
      </c>
    </row>
    <row r="66" spans="1:9" ht="50.1" customHeight="1" x14ac:dyDescent="0.25">
      <c r="A66" s="10">
        <v>5100000002382</v>
      </c>
      <c r="B66" s="13" t="s">
        <v>61</v>
      </c>
      <c r="C66" s="38" t="str">
        <f>HYPERLINK("https://www.7flowers.ru/catalog/Photo/Fix barcode/5100000002382.jpg", "Роза чайно-гибридная Блэк Меджик")</f>
        <v>Роза чайно-гибридная Блэк Меджик</v>
      </c>
      <c r="D66" s="20" t="s">
        <v>8</v>
      </c>
      <c r="E66" s="20"/>
      <c r="F66" s="33"/>
      <c r="G66" s="54">
        <v>820</v>
      </c>
      <c r="H66" s="29"/>
      <c r="I66" s="54">
        <f t="shared" si="0"/>
        <v>0</v>
      </c>
    </row>
    <row r="67" spans="1:9" ht="50.1" customHeight="1" x14ac:dyDescent="0.25">
      <c r="A67" s="10">
        <v>5100000002383</v>
      </c>
      <c r="B67" s="13" t="s">
        <v>62</v>
      </c>
      <c r="C67" s="38" t="str">
        <f>HYPERLINK("https://www.7flowers.ru/catalog/Photo/Fix barcode/5100000002383.jpg", "Роза чайно-гибридная Бургундия 81")</f>
        <v>Роза чайно-гибридная Бургундия 81</v>
      </c>
      <c r="D67" s="20" t="s">
        <v>8</v>
      </c>
      <c r="E67" s="20"/>
      <c r="F67" s="33"/>
      <c r="G67" s="54">
        <v>820</v>
      </c>
      <c r="H67" s="29"/>
      <c r="I67" s="54">
        <f t="shared" si="0"/>
        <v>0</v>
      </c>
    </row>
    <row r="68" spans="1:9" ht="50.1" customHeight="1" x14ac:dyDescent="0.25">
      <c r="A68" s="10">
        <v>5100000002384</v>
      </c>
      <c r="B68" s="13" t="s">
        <v>63</v>
      </c>
      <c r="C68" s="38" t="str">
        <f>HYPERLINK("https://www.7flowers.ru/catalog/Photo/Fix barcode/5100000002384.jpg", "Роза чайно-гибридная Канары")</f>
        <v>Роза чайно-гибридная Канары</v>
      </c>
      <c r="D68" s="20" t="s">
        <v>8</v>
      </c>
      <c r="E68" s="20"/>
      <c r="F68" s="33"/>
      <c r="G68" s="54">
        <v>820</v>
      </c>
      <c r="H68" s="29"/>
      <c r="I68" s="54">
        <f t="shared" si="0"/>
        <v>0</v>
      </c>
    </row>
    <row r="69" spans="1:9" ht="50.1" customHeight="1" x14ac:dyDescent="0.25">
      <c r="A69" s="10">
        <v>5100000002385</v>
      </c>
      <c r="B69" s="13" t="s">
        <v>64</v>
      </c>
      <c r="C69" s="38" t="str">
        <f>HYPERLINK("https://www.7flowers.ru/catalog/Photo/Fix barcode/5100000002385.jpg", "Роза чайно-гибридная Карибия")</f>
        <v>Роза чайно-гибридная Карибия</v>
      </c>
      <c r="D69" s="20" t="s">
        <v>8</v>
      </c>
      <c r="E69" s="20"/>
      <c r="F69" s="33"/>
      <c r="G69" s="54">
        <v>820</v>
      </c>
      <c r="H69" s="29"/>
      <c r="I69" s="54">
        <f t="shared" si="0"/>
        <v>0</v>
      </c>
    </row>
    <row r="70" spans="1:9" ht="50.1" customHeight="1" x14ac:dyDescent="0.25">
      <c r="A70" s="10">
        <v>5100000002386</v>
      </c>
      <c r="B70" s="11" t="s">
        <v>65</v>
      </c>
      <c r="C70" s="38" t="str">
        <f>HYPERLINK("https://www.7flowers.ru/catalog/Photo/Fix barcode/5100000002386.jpg", "Роза чайно-гибридная Комтесса")</f>
        <v>Роза чайно-гибридная Комтесса</v>
      </c>
      <c r="D70" s="20" t="s">
        <v>8</v>
      </c>
      <c r="E70" s="20"/>
      <c r="F70" s="33"/>
      <c r="G70" s="54">
        <v>820</v>
      </c>
      <c r="H70" s="29"/>
      <c r="I70" s="54">
        <f t="shared" si="0"/>
        <v>0</v>
      </c>
    </row>
    <row r="71" spans="1:9" ht="50.1" customHeight="1" x14ac:dyDescent="0.25">
      <c r="A71" s="10">
        <v>5100000002425</v>
      </c>
      <c r="B71" s="12" t="s">
        <v>66</v>
      </c>
      <c r="C71" s="38" t="str">
        <f>HYPERLINK("https://www.7flowers.ru/catalog/Photo/Fix barcode/5100000002425.jpg", "Роза чайно-гибридная Дюфтволке")</f>
        <v>Роза чайно-гибридная Дюфтволке</v>
      </c>
      <c r="D71" s="20" t="s">
        <v>8</v>
      </c>
      <c r="E71" s="20"/>
      <c r="F71" s="33"/>
      <c r="G71" s="54">
        <v>820</v>
      </c>
      <c r="H71" s="29"/>
      <c r="I71" s="54">
        <f t="shared" si="0"/>
        <v>0</v>
      </c>
    </row>
    <row r="72" spans="1:9" ht="50.1" customHeight="1" x14ac:dyDescent="0.25">
      <c r="A72" s="10">
        <v>5100000002387</v>
      </c>
      <c r="B72" s="13" t="s">
        <v>67</v>
      </c>
      <c r="C72" s="38" t="str">
        <f>HYPERLINK("https://www.7flowers.ru/catalog/Photo/УТ-00024381.jpg", "Роза чайно-гибридная Эротика")</f>
        <v>Роза чайно-гибридная Эротика</v>
      </c>
      <c r="D72" s="20" t="s">
        <v>8</v>
      </c>
      <c r="E72" s="20"/>
      <c r="F72" s="33"/>
      <c r="G72" s="54">
        <v>820</v>
      </c>
      <c r="H72" s="29"/>
      <c r="I72" s="54">
        <f t="shared" si="0"/>
        <v>0</v>
      </c>
    </row>
    <row r="73" spans="1:9" ht="50.1" customHeight="1" x14ac:dyDescent="0.25">
      <c r="A73" s="10">
        <v>5100000002388</v>
      </c>
      <c r="B73" s="13" t="s">
        <v>68</v>
      </c>
      <c r="C73" s="38" t="str">
        <f>HYPERLINK("https://www.7flowers.ru/catalog/Photo/Fix barcode/5100000002388.jpg", "Роза чайно-гибридная Фросинн 82")</f>
        <v>Роза чайно-гибридная Фросинн 82</v>
      </c>
      <c r="D73" s="20" t="s">
        <v>8</v>
      </c>
      <c r="E73" s="20"/>
      <c r="F73" s="33"/>
      <c r="G73" s="54">
        <v>820</v>
      </c>
      <c r="H73" s="29"/>
      <c r="I73" s="54">
        <f t="shared" si="0"/>
        <v>0</v>
      </c>
    </row>
    <row r="74" spans="1:9" ht="50.1" customHeight="1" x14ac:dyDescent="0.25">
      <c r="A74" s="10">
        <v>5100000002389</v>
      </c>
      <c r="B74" s="13" t="s">
        <v>69</v>
      </c>
      <c r="C74" s="38" t="str">
        <f>HYPERLINK("https://www.7flowers.ru/catalog/Photo/Fix barcode/5100000002389.jpg", "Роза чайно-гибридная Глория Дей")</f>
        <v>Роза чайно-гибридная Глория Дей</v>
      </c>
      <c r="D74" s="20" t="s">
        <v>8</v>
      </c>
      <c r="E74" s="20"/>
      <c r="F74" s="33"/>
      <c r="G74" s="54">
        <v>820</v>
      </c>
      <c r="H74" s="29"/>
      <c r="I74" s="54">
        <f t="shared" si="0"/>
        <v>0</v>
      </c>
    </row>
    <row r="75" spans="1:9" ht="50.1" customHeight="1" x14ac:dyDescent="0.25">
      <c r="A75" s="10">
        <v>5100000002390</v>
      </c>
      <c r="B75" s="13" t="s">
        <v>70</v>
      </c>
      <c r="C75" s="38" t="str">
        <f>HYPERLINK("https://www.7flowers.ru/catalog/Photo/УТ-00024384.jpg", "Роза чайно-гибридная Голден Тауэр")</f>
        <v>Роза чайно-гибридная Голден Тауэр</v>
      </c>
      <c r="D75" s="20" t="s">
        <v>8</v>
      </c>
      <c r="E75" s="20"/>
      <c r="F75" s="33"/>
      <c r="G75" s="54">
        <v>820</v>
      </c>
      <c r="H75" s="29"/>
      <c r="I75" s="54">
        <f t="shared" si="0"/>
        <v>0</v>
      </c>
    </row>
    <row r="76" spans="1:9" ht="50.1" customHeight="1" x14ac:dyDescent="0.25">
      <c r="A76" s="10">
        <v>5100000002391</v>
      </c>
      <c r="B76" s="13" t="s">
        <v>71</v>
      </c>
      <c r="C76" s="38" t="str">
        <f>HYPERLINK("https://www.7flowers.ru/catalog/Photo/Fix barcode/5100000002391.jpg", "Роза чайно-гибридная Гельмут Коль")</f>
        <v>Роза чайно-гибридная Гельмут Коль</v>
      </c>
      <c r="D76" s="20" t="s">
        <v>8</v>
      </c>
      <c r="E76" s="20"/>
      <c r="F76" s="33"/>
      <c r="G76" s="54">
        <v>820</v>
      </c>
      <c r="H76" s="29"/>
      <c r="I76" s="54">
        <f t="shared" si="0"/>
        <v>0</v>
      </c>
    </row>
    <row r="77" spans="1:9" ht="50.1" customHeight="1" x14ac:dyDescent="0.25">
      <c r="A77" s="10">
        <v>5100000002392</v>
      </c>
      <c r="B77" s="13" t="s">
        <v>72</v>
      </c>
      <c r="C77" s="38" t="str">
        <f>HYPERLINK("https://www.7flowers.ru/catalog/Photo/УТ-00024386.jpg", "Роза чайно-гибридная Херц Эсс")</f>
        <v>Роза чайно-гибридная Херц Эсс</v>
      </c>
      <c r="D77" s="20" t="s">
        <v>8</v>
      </c>
      <c r="E77" s="20"/>
      <c r="F77" s="33"/>
      <c r="G77" s="54">
        <v>820</v>
      </c>
      <c r="H77" s="29"/>
      <c r="I77" s="54">
        <f t="shared" si="0"/>
        <v>0</v>
      </c>
    </row>
    <row r="78" spans="1:9" ht="50.1" customHeight="1" x14ac:dyDescent="0.25">
      <c r="A78" s="10">
        <v>5100000002393</v>
      </c>
      <c r="B78" s="13" t="s">
        <v>73</v>
      </c>
      <c r="C78" s="38" t="str">
        <f>HYPERLINK("https://www.7flowers.ru/catalog/Photo/Fix barcode/5100000002393.jpg", "Роза чайно-гибридная Хистори")</f>
        <v>Роза чайно-гибридная Хистори</v>
      </c>
      <c r="D78" s="20" t="s">
        <v>8</v>
      </c>
      <c r="E78" s="20"/>
      <c r="F78" s="33"/>
      <c r="G78" s="54">
        <v>820</v>
      </c>
      <c r="H78" s="29"/>
      <c r="I78" s="54">
        <f t="shared" ref="I78:I141" si="1">G78*H78</f>
        <v>0</v>
      </c>
    </row>
    <row r="79" spans="1:9" ht="50.1" customHeight="1" x14ac:dyDescent="0.25">
      <c r="A79" s="10">
        <v>5100000002394</v>
      </c>
      <c r="B79" s="13" t="s">
        <v>74</v>
      </c>
      <c r="C79" s="38" t="str">
        <f>HYPERLINK("https://www.7flowers.ru/catalog/Photo/Fix barcode/5100000002394.jpg", "Роза чайно-гибридная Ирина")</f>
        <v>Роза чайно-гибридная Ирина</v>
      </c>
      <c r="D79" s="20" t="s">
        <v>8</v>
      </c>
      <c r="E79" s="20"/>
      <c r="F79" s="33"/>
      <c r="G79" s="54">
        <v>820</v>
      </c>
      <c r="H79" s="29"/>
      <c r="I79" s="54">
        <f t="shared" si="1"/>
        <v>0</v>
      </c>
    </row>
    <row r="80" spans="1:9" ht="50.1" customHeight="1" x14ac:dyDescent="0.25">
      <c r="A80" s="10">
        <v>5100000002395</v>
      </c>
      <c r="B80" s="13" t="s">
        <v>75</v>
      </c>
      <c r="C80" s="38" t="str">
        <f>HYPERLINK("https://www.7flowers.ru/catalog/Photo/Fix barcode/5100000002395.jpg", "Роза чайно-гибридная Ландора")</f>
        <v>Роза чайно-гибридная Ландора</v>
      </c>
      <c r="D80" s="20" t="s">
        <v>8</v>
      </c>
      <c r="E80" s="20"/>
      <c r="F80" s="33"/>
      <c r="G80" s="54">
        <v>820</v>
      </c>
      <c r="H80" s="29"/>
      <c r="I80" s="54">
        <f t="shared" si="1"/>
        <v>0</v>
      </c>
    </row>
    <row r="81" spans="1:9" ht="50.1" customHeight="1" x14ac:dyDescent="0.25">
      <c r="A81" s="10">
        <v>5100000002396</v>
      </c>
      <c r="B81" s="13" t="s">
        <v>76</v>
      </c>
      <c r="C81" s="38" t="str">
        <f>HYPERLINK("https://www.7flowers.ru/catalog/Photo/Fix barcode/5100000002396.jpg", "Роза чайно-гибридная Майнцер Фастнахт")</f>
        <v>Роза чайно-гибридная Майнцер Фастнахт</v>
      </c>
      <c r="D81" s="20" t="s">
        <v>8</v>
      </c>
      <c r="E81" s="20"/>
      <c r="F81" s="33"/>
      <c r="G81" s="54">
        <v>820</v>
      </c>
      <c r="H81" s="29"/>
      <c r="I81" s="54">
        <f t="shared" si="1"/>
        <v>0</v>
      </c>
    </row>
    <row r="82" spans="1:9" ht="50.1" customHeight="1" x14ac:dyDescent="0.25">
      <c r="A82" s="10">
        <v>5100000013432</v>
      </c>
      <c r="B82" s="13" t="s">
        <v>77</v>
      </c>
      <c r="C82" s="38" t="str">
        <f>HYPERLINK("https://www.7flowers.ru/catalog/Photo/Fix barcode/5100000013432.jpg", "Роза чайно-гибридная Марлен")</f>
        <v>Роза чайно-гибридная Марлен</v>
      </c>
      <c r="D82" s="20" t="s">
        <v>8</v>
      </c>
      <c r="E82" s="20"/>
      <c r="F82" s="33"/>
      <c r="G82" s="54">
        <v>820</v>
      </c>
      <c r="H82" s="29"/>
      <c r="I82" s="54">
        <f t="shared" si="1"/>
        <v>0</v>
      </c>
    </row>
    <row r="83" spans="1:9" ht="50.1" customHeight="1" x14ac:dyDescent="0.25">
      <c r="A83" s="10">
        <v>5100000002397</v>
      </c>
      <c r="B83" s="13" t="s">
        <v>78</v>
      </c>
      <c r="C83" s="38" t="str">
        <f>HYPERLINK("https://www.7flowers.ru/catalog/Photo/Fix barcode/5100000002397.jpg", "Роза чайно-гибридная Милдред Шеел")</f>
        <v>Роза чайно-гибридная Милдред Шеел</v>
      </c>
      <c r="D83" s="20" t="s">
        <v>8</v>
      </c>
      <c r="E83" s="20"/>
      <c r="F83" s="33"/>
      <c r="G83" s="54">
        <v>820</v>
      </c>
      <c r="H83" s="29"/>
      <c r="I83" s="54">
        <f t="shared" si="1"/>
        <v>0</v>
      </c>
    </row>
    <row r="84" spans="1:9" x14ac:dyDescent="0.25">
      <c r="A84" s="10">
        <v>5100000002398</v>
      </c>
      <c r="B84" s="13" t="s">
        <v>79</v>
      </c>
      <c r="C84" s="38" t="str">
        <f>HYPERLINK("https://www.7flowers.ru/catalog/Photo/Fix barcode/5100000002398.jpg", "Роза чайно-гибридная Моника")</f>
        <v>Роза чайно-гибридная Моника</v>
      </c>
      <c r="D84" s="20" t="s">
        <v>8</v>
      </c>
      <c r="E84" s="20"/>
      <c r="F84" s="33"/>
      <c r="G84" s="54">
        <v>820</v>
      </c>
      <c r="H84" s="29"/>
      <c r="I84" s="54">
        <f t="shared" si="1"/>
        <v>0</v>
      </c>
    </row>
    <row r="85" spans="1:9" ht="50.1" customHeight="1" x14ac:dyDescent="0.25">
      <c r="A85" s="10">
        <v>5100000002399</v>
      </c>
      <c r="B85" s="13" t="s">
        <v>80</v>
      </c>
      <c r="C85" s="38" t="str">
        <f>HYPERLINK("https://www.7flowers.ru/catalog/Photo/УТ-00024390.jpg", "Роза чайно-гибридная Май Гёл")</f>
        <v>Роза чайно-гибридная Май Гёл</v>
      </c>
      <c r="D85" s="20" t="s">
        <v>8</v>
      </c>
      <c r="E85" s="20"/>
      <c r="F85" s="33"/>
      <c r="G85" s="54">
        <v>820</v>
      </c>
      <c r="H85" s="29"/>
      <c r="I85" s="54">
        <f t="shared" si="1"/>
        <v>0</v>
      </c>
    </row>
    <row r="86" spans="1:9" ht="50.1" customHeight="1" x14ac:dyDescent="0.25">
      <c r="A86" s="10">
        <v>5100000002400</v>
      </c>
      <c r="B86" s="13" t="s">
        <v>81</v>
      </c>
      <c r="C86" s="38" t="str">
        <f>HYPERLINK("https://www.7flowers.ru/catalog/Photo/Fix barcode/5100000002400.jpg", "Роза чайно-гибридная Осиана")</f>
        <v>Роза чайно-гибридная Осиана</v>
      </c>
      <c r="D86" s="20" t="s">
        <v>8</v>
      </c>
      <c r="E86" s="20"/>
      <c r="F86" s="33"/>
      <c r="G86" s="54">
        <v>820</v>
      </c>
      <c r="H86" s="29"/>
      <c r="I86" s="54">
        <f t="shared" si="1"/>
        <v>0</v>
      </c>
    </row>
    <row r="87" spans="1:9" ht="50.1" customHeight="1" x14ac:dyDescent="0.25">
      <c r="A87" s="10">
        <v>5100000002401</v>
      </c>
      <c r="B87" s="13" t="s">
        <v>82</v>
      </c>
      <c r="C87" s="38" t="str">
        <f>HYPERLINK("https://www.7flowers.ru/catalog/Photo/Fix barcode/5100000002401.jpg", "Роза чайно-гибридная Пирошка")</f>
        <v>Роза чайно-гибридная Пирошка</v>
      </c>
      <c r="D87" s="20" t="s">
        <v>8</v>
      </c>
      <c r="E87" s="20"/>
      <c r="F87" s="33"/>
      <c r="G87" s="54">
        <v>820</v>
      </c>
      <c r="H87" s="29"/>
      <c r="I87" s="54">
        <f t="shared" si="1"/>
        <v>0</v>
      </c>
    </row>
    <row r="88" spans="1:9" ht="50.1" customHeight="1" x14ac:dyDescent="0.25">
      <c r="A88" s="10">
        <v>5100000002402</v>
      </c>
      <c r="B88" s="13" t="s">
        <v>83</v>
      </c>
      <c r="C88" s="38" t="str">
        <f>HYPERLINK("https://www.7flowers.ru/catalog/Photo/Fix barcode/5100000002402.jpg", "Роза чайно-гибридная Поларстерн")</f>
        <v>Роза чайно-гибридная Поларстерн</v>
      </c>
      <c r="D88" s="20" t="s">
        <v>8</v>
      </c>
      <c r="E88" s="20"/>
      <c r="F88" s="33"/>
      <c r="G88" s="54">
        <v>820</v>
      </c>
      <c r="H88" s="29"/>
      <c r="I88" s="54">
        <f t="shared" si="1"/>
        <v>0</v>
      </c>
    </row>
    <row r="89" spans="1:9" ht="50.1" customHeight="1" x14ac:dyDescent="0.25">
      <c r="A89" s="10">
        <v>5100000002403</v>
      </c>
      <c r="B89" s="13" t="s">
        <v>84</v>
      </c>
      <c r="C89" s="38" t="str">
        <f>HYPERLINK("https://www.7flowers.ru/catalog/Photo/УТ-00024393.jpg", "Роза чайно-гибридная Рибекка")</f>
        <v>Роза чайно-гибридная Рибекка</v>
      </c>
      <c r="D89" s="20" t="s">
        <v>8</v>
      </c>
      <c r="E89" s="20"/>
      <c r="F89" s="33"/>
      <c r="G89" s="54">
        <v>820</v>
      </c>
      <c r="H89" s="29"/>
      <c r="I89" s="54">
        <f t="shared" si="1"/>
        <v>0</v>
      </c>
    </row>
    <row r="90" spans="1:9" ht="50.1" customHeight="1" x14ac:dyDescent="0.25">
      <c r="A90" s="10">
        <v>5100000002404</v>
      </c>
      <c r="B90" s="13" t="s">
        <v>85</v>
      </c>
      <c r="C90" s="38" t="str">
        <f>HYPERLINK("https://www.7flowers.ru/catalog/Photo/Fix barcode/5100000002404.jpg", "Роза чайно-гибридная Сентёр Ройал")</f>
        <v>Роза чайно-гибридная Сентёр Ройал</v>
      </c>
      <c r="D90" s="20" t="s">
        <v>8</v>
      </c>
      <c r="E90" s="20"/>
      <c r="F90" s="33"/>
      <c r="G90" s="54">
        <v>820</v>
      </c>
      <c r="H90" s="29"/>
      <c r="I90" s="54">
        <f t="shared" si="1"/>
        <v>0</v>
      </c>
    </row>
    <row r="91" spans="1:9" ht="50.1" customHeight="1" x14ac:dyDescent="0.25">
      <c r="A91" s="10">
        <v>5100000002405</v>
      </c>
      <c r="B91" s="13" t="s">
        <v>86</v>
      </c>
      <c r="C91" s="38" t="str">
        <f>HYPERLINK("https://www.7flowers.ru/catalog/Photo/Fix barcode/5100000002405.jpg", "Роза чайно-гибридная Штортебекер")</f>
        <v>Роза чайно-гибридная Штортебекер</v>
      </c>
      <c r="D91" s="20" t="s">
        <v>8</v>
      </c>
      <c r="E91" s="20"/>
      <c r="F91" s="33"/>
      <c r="G91" s="54">
        <v>820</v>
      </c>
      <c r="H91" s="29"/>
      <c r="I91" s="54">
        <f t="shared" si="1"/>
        <v>0</v>
      </c>
    </row>
    <row r="92" spans="1:9" ht="50.1" customHeight="1" x14ac:dyDescent="0.25">
      <c r="A92" s="10">
        <v>5100000002406</v>
      </c>
      <c r="B92" s="13" t="s">
        <v>87</v>
      </c>
      <c r="C92" s="38" t="str">
        <f>HYPERLINK("https://www.7flowers.ru/catalog/Photo/УТ-00024395.jpg", "Роза чайно-гибридная Саммер Лэди")</f>
        <v>Роза чайно-гибридная Саммер Лэди</v>
      </c>
      <c r="D92" s="20" t="s">
        <v>8</v>
      </c>
      <c r="E92" s="20"/>
      <c r="F92" s="33"/>
      <c r="G92" s="54">
        <v>820</v>
      </c>
      <c r="H92" s="29"/>
      <c r="I92" s="54">
        <f t="shared" si="1"/>
        <v>0</v>
      </c>
    </row>
    <row r="93" spans="1:9" ht="50.1" customHeight="1" x14ac:dyDescent="0.25">
      <c r="A93" s="10">
        <v>5100000002407</v>
      </c>
      <c r="B93" s="13" t="s">
        <v>88</v>
      </c>
      <c r="C93" s="38" t="str">
        <f>HYPERLINK("https://www.7flowers.ru/catalog/Photo/Fix barcode/5100000002407.jpg", "Роза чайно-гибридная Супер Стар")</f>
        <v>Роза чайно-гибридная Супер Стар</v>
      </c>
      <c r="D93" s="20" t="s">
        <v>8</v>
      </c>
      <c r="E93" s="20"/>
      <c r="F93" s="33"/>
      <c r="G93" s="54">
        <v>820</v>
      </c>
      <c r="H93" s="29"/>
      <c r="I93" s="54">
        <f t="shared" si="1"/>
        <v>0</v>
      </c>
    </row>
    <row r="94" spans="1:9" ht="50.1" customHeight="1" x14ac:dyDescent="0.25">
      <c r="A94" s="10">
        <v>5100000002408</v>
      </c>
      <c r="B94" s="13" t="s">
        <v>89</v>
      </c>
      <c r="C94" s="38" t="str">
        <f>HYPERLINK("https://www.7flowers.ru/catalog/Photo/УТ-00024396.jpg", "Роза чайно-гибридная Ти Тайм")</f>
        <v>Роза чайно-гибридная Ти Тайм</v>
      </c>
      <c r="D94" s="20" t="s">
        <v>8</v>
      </c>
      <c r="E94" s="20"/>
      <c r="F94" s="33"/>
      <c r="G94" s="54">
        <v>820</v>
      </c>
      <c r="H94" s="29"/>
      <c r="I94" s="54">
        <f t="shared" si="1"/>
        <v>0</v>
      </c>
    </row>
    <row r="95" spans="1:9" ht="50.1" customHeight="1" x14ac:dyDescent="0.25">
      <c r="A95" s="10">
        <v>5100000002409</v>
      </c>
      <c r="B95" s="13" t="s">
        <v>90</v>
      </c>
      <c r="C95" s="38" t="str">
        <f>HYPERLINK("https://www.7flowers.ru/catalog/Photo/УТ-00024397.jpg", "Роза чайно-гибридная Виолина")</f>
        <v>Роза чайно-гибридная Виолина</v>
      </c>
      <c r="D95" s="20" t="s">
        <v>8</v>
      </c>
      <c r="E95" s="20"/>
      <c r="F95" s="33"/>
      <c r="G95" s="54">
        <v>820</v>
      </c>
      <c r="H95" s="29"/>
      <c r="I95" s="54">
        <f t="shared" si="1"/>
        <v>0</v>
      </c>
    </row>
    <row r="96" spans="1:9" ht="50.1" customHeight="1" x14ac:dyDescent="0.25">
      <c r="A96" s="10">
        <v>5100000002410</v>
      </c>
      <c r="B96" s="13" t="s">
        <v>91</v>
      </c>
      <c r="C96" s="38" t="str">
        <f>HYPERLINK("https://www.7flowers.ru/catalog/Photo/Fix barcode/5100000002410.jpg", "Роза чайно-гибридная Уолцертраум")</f>
        <v>Роза чайно-гибридная Уолцертраум</v>
      </c>
      <c r="D96" s="20" t="s">
        <v>8</v>
      </c>
      <c r="E96" s="20"/>
      <c r="F96" s="33"/>
      <c r="G96" s="54">
        <v>820</v>
      </c>
      <c r="H96" s="29"/>
      <c r="I96" s="54">
        <f t="shared" si="1"/>
        <v>0</v>
      </c>
    </row>
    <row r="97" spans="1:9" ht="50.1" customHeight="1" x14ac:dyDescent="0.25">
      <c r="A97" s="10">
        <v>5100000002411</v>
      </c>
      <c r="B97" s="13" t="s">
        <v>92</v>
      </c>
      <c r="C97" s="38" t="str">
        <f>HYPERLINK("https://www.7flowers.ru/catalog/Photo/Fix barcode/5100000002411.jpg", "Роза чайно-гибридная Виски")</f>
        <v>Роза чайно-гибридная Виски</v>
      </c>
      <c r="D97" s="20" t="s">
        <v>8</v>
      </c>
      <c r="E97" s="20"/>
      <c r="F97" s="33"/>
      <c r="G97" s="54">
        <v>820</v>
      </c>
      <c r="H97" s="29"/>
      <c r="I97" s="54">
        <f t="shared" si="1"/>
        <v>0</v>
      </c>
    </row>
    <row r="98" spans="1:9" ht="50.1" customHeight="1" x14ac:dyDescent="0.25">
      <c r="A98" s="10">
        <v>5100000002412</v>
      </c>
      <c r="B98" s="12" t="s">
        <v>93</v>
      </c>
      <c r="C98" s="38" t="str">
        <f>HYPERLINK("https://www.7flowers.ru/catalog/Photo/Fix barcode/5100000002412.jpg", "Роза флорибунда Эбигейл")</f>
        <v>Роза флорибунда Эбигейл</v>
      </c>
      <c r="D98" s="20" t="s">
        <v>8</v>
      </c>
      <c r="E98" s="20"/>
      <c r="F98" s="33"/>
      <c r="G98" s="54">
        <v>820</v>
      </c>
      <c r="H98" s="29"/>
      <c r="I98" s="54">
        <f t="shared" si="1"/>
        <v>0</v>
      </c>
    </row>
    <row r="99" spans="1:9" ht="50.1" customHeight="1" x14ac:dyDescent="0.25">
      <c r="A99" s="10">
        <v>5100000002413</v>
      </c>
      <c r="B99" s="12" t="s">
        <v>94</v>
      </c>
      <c r="C99" s="38" t="str">
        <f>HYPERLINK("https://www.7flowers.ru/catalog/Photo/УТ-00024832.jpg", "Роза флорибунда Алабастер")</f>
        <v>Роза флорибунда Алабастер</v>
      </c>
      <c r="D99" s="20" t="s">
        <v>8</v>
      </c>
      <c r="E99" s="20"/>
      <c r="F99" s="33"/>
      <c r="G99" s="54">
        <v>820</v>
      </c>
      <c r="H99" s="29"/>
      <c r="I99" s="54">
        <f t="shared" si="1"/>
        <v>0</v>
      </c>
    </row>
    <row r="100" spans="1:9" ht="50.1" customHeight="1" x14ac:dyDescent="0.25">
      <c r="A100" s="10">
        <v>5100000002414</v>
      </c>
      <c r="B100" s="12" t="s">
        <v>95</v>
      </c>
      <c r="C100" s="38" t="str">
        <f>HYPERLINK("https://www.7flowers.ru/catalog/Photo/Fix barcode/5100000002414.jpg", "Роза флорибунда Амулетт")</f>
        <v>Роза флорибунда Амулетт</v>
      </c>
      <c r="D100" s="20" t="s">
        <v>8</v>
      </c>
      <c r="E100" s="20"/>
      <c r="F100" s="33"/>
      <c r="G100" s="54">
        <v>820</v>
      </c>
      <c r="H100" s="29"/>
      <c r="I100" s="54">
        <f t="shared" si="1"/>
        <v>0</v>
      </c>
    </row>
    <row r="101" spans="1:9" ht="50.1" customHeight="1" x14ac:dyDescent="0.25">
      <c r="A101" s="10">
        <v>5100000002415</v>
      </c>
      <c r="B101" s="12" t="s">
        <v>96</v>
      </c>
      <c r="C101" s="38" t="str">
        <f>HYPERLINK("https://www.7flowers.ru/catalog/Photo/Fix barcode/5100000002415.jpg", "Роза флорибунда Байландо")</f>
        <v>Роза флорибунда Байландо</v>
      </c>
      <c r="D101" s="20" t="s">
        <v>8</v>
      </c>
      <c r="E101" s="20"/>
      <c r="F101" s="33"/>
      <c r="G101" s="54">
        <v>820</v>
      </c>
      <c r="H101" s="29"/>
      <c r="I101" s="54">
        <f t="shared" si="1"/>
        <v>0</v>
      </c>
    </row>
    <row r="102" spans="1:9" ht="50.1" customHeight="1" x14ac:dyDescent="0.25">
      <c r="A102" s="10">
        <v>5100000002416</v>
      </c>
      <c r="B102" s="12" t="s">
        <v>97</v>
      </c>
      <c r="C102" s="38" t="str">
        <f>HYPERLINK("https://www.7flowers.ru/catalog/Photo/УТ-00024404.jpg", "Роза флорибунда Баллада")</f>
        <v>Роза флорибунда Баллада</v>
      </c>
      <c r="D102" s="20" t="s">
        <v>8</v>
      </c>
      <c r="E102" s="20"/>
      <c r="F102" s="33"/>
      <c r="G102" s="54">
        <v>820</v>
      </c>
      <c r="H102" s="29"/>
      <c r="I102" s="54">
        <f t="shared" si="1"/>
        <v>0</v>
      </c>
    </row>
    <row r="103" spans="1:9" ht="50.1" customHeight="1" x14ac:dyDescent="0.25">
      <c r="A103" s="10">
        <v>5100000002417</v>
      </c>
      <c r="B103" s="12" t="s">
        <v>98</v>
      </c>
      <c r="C103" s="38" t="str">
        <f>HYPERLINK("https://www.7flowers.ru/catalog/Photo/Fix barcode/5100000002417.jpg", "Роза флорибунда Баронэсса Гуттенбергская")</f>
        <v>Роза флорибунда Баронэсса Гуттенбергская</v>
      </c>
      <c r="D103" s="20" t="s">
        <v>8</v>
      </c>
      <c r="E103" s="20"/>
      <c r="F103" s="33"/>
      <c r="G103" s="54">
        <v>820</v>
      </c>
      <c r="H103" s="29"/>
      <c r="I103" s="54">
        <f t="shared" si="1"/>
        <v>0</v>
      </c>
    </row>
    <row r="104" spans="1:9" ht="50.1" customHeight="1" x14ac:dyDescent="0.25">
      <c r="A104" s="10">
        <v>5100000002418</v>
      </c>
      <c r="B104" s="12" t="s">
        <v>99</v>
      </c>
      <c r="C104" s="38" t="str">
        <f>HYPERLINK("https://www.7flowers.ru/catalog/Photo/УТ-00024406.jpg", "Роза флорибунда Байернголд")</f>
        <v>Роза флорибунда Байернголд</v>
      </c>
      <c r="D104" s="20" t="s">
        <v>8</v>
      </c>
      <c r="E104" s="20"/>
      <c r="F104" s="33"/>
      <c r="G104" s="54">
        <v>820</v>
      </c>
      <c r="H104" s="29"/>
      <c r="I104" s="54">
        <f t="shared" si="1"/>
        <v>0</v>
      </c>
    </row>
    <row r="105" spans="1:9" ht="50.1" customHeight="1" x14ac:dyDescent="0.25">
      <c r="A105" s="10">
        <v>5100000002419</v>
      </c>
      <c r="B105" s="12" t="s">
        <v>100</v>
      </c>
      <c r="C105" s="38" t="str">
        <f>HYPERLINK("https://www.7flowers.ru/catalog/Photo/УТ-00024407.jpg", "Роза флорибунда Бернштейн Роуз")</f>
        <v>Роза флорибунда Бернштейн Роуз</v>
      </c>
      <c r="D105" s="20" t="s">
        <v>8</v>
      </c>
      <c r="E105" s="20"/>
      <c r="F105" s="33"/>
      <c r="G105" s="54">
        <v>820</v>
      </c>
      <c r="H105" s="29"/>
      <c r="I105" s="54">
        <f t="shared" si="1"/>
        <v>0</v>
      </c>
    </row>
    <row r="106" spans="1:9" ht="50.1" customHeight="1" x14ac:dyDescent="0.25">
      <c r="A106" s="10">
        <v>5100000002420</v>
      </c>
      <c r="B106" s="12" t="s">
        <v>101</v>
      </c>
      <c r="C106" s="38" t="str">
        <f>HYPERLINK("https://www.7flowers.ru/catalog/Photo/УТ-00024408.jpg", "Роза флорибунда Блю Парфюм")</f>
        <v>Роза флорибунда Блю Парфюм</v>
      </c>
      <c r="D106" s="20" t="s">
        <v>8</v>
      </c>
      <c r="E106" s="20"/>
      <c r="F106" s="33"/>
      <c r="G106" s="54">
        <v>820</v>
      </c>
      <c r="H106" s="29"/>
      <c r="I106" s="54">
        <f t="shared" si="1"/>
        <v>0</v>
      </c>
    </row>
    <row r="107" spans="1:9" ht="50.1" customHeight="1" x14ac:dyDescent="0.25">
      <c r="A107" s="10">
        <v>5100000002421</v>
      </c>
      <c r="B107" s="12" t="s">
        <v>102</v>
      </c>
      <c r="C107" s="38" t="str">
        <f>HYPERLINK("https://www.7flowers.ru/catalog/Photo/УТ-00024409.jpg", "Роза флорибунда Чайна Гёл")</f>
        <v>Роза флорибунда Чайна Гёл</v>
      </c>
      <c r="D107" s="20" t="s">
        <v>8</v>
      </c>
      <c r="E107" s="20"/>
      <c r="F107" s="33"/>
      <c r="G107" s="54">
        <v>820</v>
      </c>
      <c r="H107" s="29"/>
      <c r="I107" s="54">
        <f t="shared" si="1"/>
        <v>0</v>
      </c>
    </row>
    <row r="108" spans="1:9" ht="50.1" customHeight="1" x14ac:dyDescent="0.25">
      <c r="A108" s="10">
        <v>5100000002422</v>
      </c>
      <c r="B108" s="12" t="s">
        <v>103</v>
      </c>
      <c r="C108" s="38" t="str">
        <f>HYPERLINK("https://www.7flowers.ru/catalog/Photo/Fix barcode/5100000002422.jpg", "Роза флорибунда Кантри Гёл")</f>
        <v>Роза флорибунда Кантри Гёл</v>
      </c>
      <c r="D108" s="20" t="s">
        <v>8</v>
      </c>
      <c r="E108" s="20"/>
      <c r="F108" s="33"/>
      <c r="G108" s="54">
        <v>820</v>
      </c>
      <c r="H108" s="29"/>
      <c r="I108" s="54">
        <f t="shared" si="1"/>
        <v>0</v>
      </c>
    </row>
    <row r="109" spans="1:9" ht="50.1" customHeight="1" x14ac:dyDescent="0.25">
      <c r="A109" s="10">
        <v>5100000002423</v>
      </c>
      <c r="B109" s="12" t="s">
        <v>104</v>
      </c>
      <c r="C109" s="38" t="str">
        <f>HYPERLINK("https://www.7flowers.ru/catalog/Photo/Fix barcode/5100000002423.jpg", "Роза флорибунда Дип Импрешн")</f>
        <v>Роза флорибунда Дип Импрешн</v>
      </c>
      <c r="D109" s="20" t="s">
        <v>8</v>
      </c>
      <c r="E109" s="20"/>
      <c r="F109" s="33"/>
      <c r="G109" s="54">
        <v>820</v>
      </c>
      <c r="H109" s="29"/>
      <c r="I109" s="54">
        <f t="shared" si="1"/>
        <v>0</v>
      </c>
    </row>
    <row r="110" spans="1:9" ht="50.1" customHeight="1" x14ac:dyDescent="0.25">
      <c r="A110" s="10">
        <v>5100000002424</v>
      </c>
      <c r="B110" s="12" t="s">
        <v>105</v>
      </c>
      <c r="C110" s="38" t="str">
        <f>HYPERLINK("https://www.7flowers.ru/catalog/Photo/Fix barcode/5100000002424.jpg", "Роза флорибунда Диадем")</f>
        <v>Роза флорибунда Диадем</v>
      </c>
      <c r="D110" s="20" t="s">
        <v>8</v>
      </c>
      <c r="E110" s="20"/>
      <c r="F110" s="33"/>
      <c r="G110" s="54">
        <v>820</v>
      </c>
      <c r="H110" s="29"/>
      <c r="I110" s="54">
        <f t="shared" si="1"/>
        <v>0</v>
      </c>
    </row>
    <row r="111" spans="1:9" ht="50.1" customHeight="1" x14ac:dyDescent="0.25">
      <c r="A111" s="10">
        <v>5100000002426</v>
      </c>
      <c r="B111" s="12" t="s">
        <v>106</v>
      </c>
      <c r="C111" s="38" t="str">
        <f>HYPERLINK("https://www.7flowers.ru/catalog/Photo/УТ-00024078.jpg", "Роза флорибунда Фрезия")</f>
        <v>Роза флорибунда Фрезия</v>
      </c>
      <c r="D111" s="20" t="s">
        <v>8</v>
      </c>
      <c r="E111" s="20"/>
      <c r="F111" s="33"/>
      <c r="G111" s="54">
        <v>820</v>
      </c>
      <c r="H111" s="29"/>
      <c r="I111" s="54">
        <f t="shared" si="1"/>
        <v>0</v>
      </c>
    </row>
    <row r="112" spans="1:9" ht="50.1" customHeight="1" x14ac:dyDescent="0.25">
      <c r="A112" s="10">
        <v>5100000002427</v>
      </c>
      <c r="B112" s="12" t="s">
        <v>107</v>
      </c>
      <c r="C112" s="38" t="str">
        <f>HYPERLINK("https://www.7flowers.ru/catalog/Photo/Fix barcode/5100000002427.jpg", "Роза флорибунда Гартентрём")</f>
        <v>Роза флорибунда Гартентрём</v>
      </c>
      <c r="D112" s="20" t="s">
        <v>8</v>
      </c>
      <c r="E112" s="20"/>
      <c r="F112" s="33"/>
      <c r="G112" s="54">
        <v>820</v>
      </c>
      <c r="H112" s="29"/>
      <c r="I112" s="54">
        <f t="shared" si="1"/>
        <v>0</v>
      </c>
    </row>
    <row r="113" spans="1:9" ht="50.1" customHeight="1" x14ac:dyDescent="0.25">
      <c r="A113" s="10">
        <v>5100000002428</v>
      </c>
      <c r="B113" s="12" t="s">
        <v>108</v>
      </c>
      <c r="C113" s="38" t="str">
        <f>HYPERLINK("https://www.7flowers.ru/catalog/Photo/Fix barcode/5100000002428.jpg", "Роза флорибунда Голделс")</f>
        <v>Роза флорибунда Голделс</v>
      </c>
      <c r="D113" s="20" t="s">
        <v>8</v>
      </c>
      <c r="E113" s="20"/>
      <c r="F113" s="33"/>
      <c r="G113" s="54">
        <v>820</v>
      </c>
      <c r="H113" s="29"/>
      <c r="I113" s="54">
        <f t="shared" si="1"/>
        <v>0</v>
      </c>
    </row>
    <row r="114" spans="1:9" ht="50.1" customHeight="1" x14ac:dyDescent="0.25">
      <c r="A114" s="10">
        <v>5100000002429</v>
      </c>
      <c r="B114" s="12" t="s">
        <v>109</v>
      </c>
      <c r="C114" s="38" t="str">
        <f>HYPERLINK("https://www.7flowers.ru/catalog/Photo/Fix barcode/5100000002429.jpg", "Роза флорибунда Голдкель")</f>
        <v>Роза флорибунда Голдкель</v>
      </c>
      <c r="D114" s="20" t="s">
        <v>8</v>
      </c>
      <c r="E114" s="20"/>
      <c r="F114" s="33"/>
      <c r="G114" s="54">
        <v>820</v>
      </c>
      <c r="H114" s="29"/>
      <c r="I114" s="54">
        <f t="shared" si="1"/>
        <v>0</v>
      </c>
    </row>
    <row r="115" spans="1:9" ht="50.1" customHeight="1" x14ac:dyDescent="0.25">
      <c r="A115" s="10">
        <v>5100000002430</v>
      </c>
      <c r="B115" s="12" t="s">
        <v>110</v>
      </c>
      <c r="C115" s="38" t="str">
        <f>HYPERLINK("https://www.7flowers.ru/catalog/Photo/Fix barcode/5100000002430.jpg", "Роза флорибунда Ханс Гёневайн")</f>
        <v>Роза флорибунда Ханс Гёневайн</v>
      </c>
      <c r="D115" s="20" t="s">
        <v>8</v>
      </c>
      <c r="E115" s="20"/>
      <c r="F115" s="33"/>
      <c r="G115" s="54">
        <v>820</v>
      </c>
      <c r="H115" s="29"/>
      <c r="I115" s="54">
        <f t="shared" si="1"/>
        <v>0</v>
      </c>
    </row>
    <row r="116" spans="1:9" ht="50.1" customHeight="1" x14ac:dyDescent="0.25">
      <c r="A116" s="10">
        <v>5100000002431</v>
      </c>
      <c r="B116" s="12" t="s">
        <v>111</v>
      </c>
      <c r="C116" s="38" t="str">
        <f>HYPERLINK("https://www.7flowers.ru/catalog/Photo/УТ-00024419.jpg", "Роза флорибунда Ганзштадт Росток")</f>
        <v>Роза флорибунда Ганзштадт Росток</v>
      </c>
      <c r="D116" s="20" t="s">
        <v>8</v>
      </c>
      <c r="E116" s="20"/>
      <c r="F116" s="33"/>
      <c r="G116" s="54">
        <v>820</v>
      </c>
      <c r="H116" s="29"/>
      <c r="I116" s="54">
        <f t="shared" si="1"/>
        <v>0</v>
      </c>
    </row>
    <row r="117" spans="1:9" ht="50.1" customHeight="1" x14ac:dyDescent="0.25">
      <c r="A117" s="10">
        <v>5100000002432</v>
      </c>
      <c r="B117" s="12" t="s">
        <v>112</v>
      </c>
      <c r="C117" s="38" t="str">
        <f>HYPERLINK("https://www.7flowers.ru/catalog/Photo/Fix barcode/5100000002432.jpg", "Роза флорибунда Хейматмелоди")</f>
        <v>Роза флорибунда Хейматмелоди</v>
      </c>
      <c r="D117" s="20" t="s">
        <v>8</v>
      </c>
      <c r="E117" s="20"/>
      <c r="F117" s="33"/>
      <c r="G117" s="54">
        <v>820</v>
      </c>
      <c r="H117" s="29"/>
      <c r="I117" s="54">
        <f t="shared" si="1"/>
        <v>0</v>
      </c>
    </row>
    <row r="118" spans="1:9" ht="50.1" customHeight="1" x14ac:dyDescent="0.25">
      <c r="A118" s="10">
        <v>5100000002433</v>
      </c>
      <c r="B118" s="22" t="s">
        <v>113</v>
      </c>
      <c r="C118" s="38" t="str">
        <f>HYPERLINK("https://www.7flowers.ru/catalog/Photo/Fix barcode/5100000002433.jpg", "Роза флорибунда Инка")</f>
        <v>Роза флорибунда Инка</v>
      </c>
      <c r="D118" s="18" t="s">
        <v>8</v>
      </c>
      <c r="E118" s="18"/>
      <c r="F118" s="35"/>
      <c r="G118" s="54">
        <v>820</v>
      </c>
      <c r="H118" s="29"/>
      <c r="I118" s="54">
        <f t="shared" si="1"/>
        <v>0</v>
      </c>
    </row>
    <row r="119" spans="1:9" ht="50.1" customHeight="1" x14ac:dyDescent="0.25">
      <c r="A119" s="10">
        <v>5100000002434</v>
      </c>
      <c r="B119" s="12" t="s">
        <v>114</v>
      </c>
      <c r="C119" s="38" t="str">
        <f>HYPERLINK("https://www.7flowers.ru/catalog/Photo/УТ-00024421.jpg", "Роза флорибунда Ля Палома")</f>
        <v>Роза флорибунда Ля Палома</v>
      </c>
      <c r="D119" s="20" t="s">
        <v>8</v>
      </c>
      <c r="E119" s="20"/>
      <c r="F119" s="33"/>
      <c r="G119" s="54">
        <v>820</v>
      </c>
      <c r="H119" s="29"/>
      <c r="I119" s="54">
        <f t="shared" si="1"/>
        <v>0</v>
      </c>
    </row>
    <row r="120" spans="1:9" ht="50.1" customHeight="1" x14ac:dyDescent="0.25">
      <c r="A120" s="10">
        <v>5100000002435</v>
      </c>
      <c r="B120" s="12" t="s">
        <v>115</v>
      </c>
      <c r="C120" s="38" t="str">
        <f>HYPERLINK("https://www.7flowers.ru/catalog/Photo/Fix barcode/5100000002435.jpg", "Роза флорибунда Лампион")</f>
        <v>Роза флорибунда Лампион</v>
      </c>
      <c r="D120" s="20" t="s">
        <v>8</v>
      </c>
      <c r="E120" s="20"/>
      <c r="F120" s="33"/>
      <c r="G120" s="54">
        <v>820</v>
      </c>
      <c r="H120" s="29"/>
      <c r="I120" s="54">
        <f t="shared" si="1"/>
        <v>0</v>
      </c>
    </row>
    <row r="121" spans="1:9" ht="50.1" customHeight="1" x14ac:dyDescent="0.25">
      <c r="A121" s="10">
        <v>5100000002436</v>
      </c>
      <c r="B121" s="12" t="s">
        <v>116</v>
      </c>
      <c r="C121" s="38" t="str">
        <f>HYPERLINK("https://www.7flowers.ru/catalog/Photo/Fix barcode/5100000002436.jpg", "Роза флорибунда Любекер Ротспон")</f>
        <v>Роза флорибунда Любекер Ротспон</v>
      </c>
      <c r="D121" s="20" t="s">
        <v>8</v>
      </c>
      <c r="E121" s="20"/>
      <c r="F121" s="33"/>
      <c r="G121" s="54">
        <v>820</v>
      </c>
      <c r="H121" s="29"/>
      <c r="I121" s="54">
        <f t="shared" si="1"/>
        <v>0</v>
      </c>
    </row>
    <row r="122" spans="1:9" ht="50.1" customHeight="1" x14ac:dyDescent="0.25">
      <c r="A122" s="10">
        <v>5100000002437</v>
      </c>
      <c r="B122" s="12" t="s">
        <v>117</v>
      </c>
      <c r="C122" s="38" t="str">
        <f>HYPERLINK("https://www.7flowers.ru/catalog/Photo/УТ-00024424.jpg", "Роза флорибунда Мария-Антуанетта")</f>
        <v>Роза флорибунда Мария-Антуанетта</v>
      </c>
      <c r="D122" s="20" t="s">
        <v>8</v>
      </c>
      <c r="E122" s="20"/>
      <c r="F122" s="33"/>
      <c r="G122" s="54">
        <v>820</v>
      </c>
      <c r="H122" s="29"/>
      <c r="I122" s="54">
        <f t="shared" si="1"/>
        <v>0</v>
      </c>
    </row>
    <row r="123" spans="1:9" ht="50.1" customHeight="1" x14ac:dyDescent="0.25">
      <c r="A123" s="10">
        <v>5100000013433</v>
      </c>
      <c r="B123" s="12" t="s">
        <v>118</v>
      </c>
      <c r="C123" s="38" t="str">
        <f>HYPERLINK("https://www.7flowers.ru/catalog/Photo/Fix barcode/5100000013433.jpg", "Роза флорибунда Мартин Лютер Роуз")</f>
        <v>Роза флорибунда Мартин Лютер Роуз</v>
      </c>
      <c r="D123" s="20" t="s">
        <v>8</v>
      </c>
      <c r="E123" s="20"/>
      <c r="F123" s="33"/>
      <c r="G123" s="54">
        <v>820</v>
      </c>
      <c r="H123" s="29"/>
      <c r="I123" s="54">
        <f t="shared" si="1"/>
        <v>0</v>
      </c>
    </row>
    <row r="124" spans="1:9" ht="50.1" customHeight="1" x14ac:dyDescent="0.25">
      <c r="A124" s="10">
        <v>5100000002438</v>
      </c>
      <c r="B124" s="12" t="s">
        <v>119</v>
      </c>
      <c r="C124" s="38" t="str">
        <f>HYPERLINK("https://www.7flowers.ru/catalog/Photo/Fix barcode/5100000002438.jpg", "Роза флорибунда Мелузина")</f>
        <v>Роза флорибунда Мелузина</v>
      </c>
      <c r="D124" s="20" t="s">
        <v>8</v>
      </c>
      <c r="E124" s="20"/>
      <c r="F124" s="33"/>
      <c r="G124" s="54">
        <v>820</v>
      </c>
      <c r="H124" s="29"/>
      <c r="I124" s="54">
        <f t="shared" si="1"/>
        <v>0</v>
      </c>
    </row>
    <row r="125" spans="1:9" ht="50.1" customHeight="1" x14ac:dyDescent="0.25">
      <c r="A125" s="10">
        <v>5100000002439</v>
      </c>
      <c r="B125" s="12" t="s">
        <v>120</v>
      </c>
      <c r="C125" s="38" t="str">
        <f>HYPERLINK("https://www.7flowers.ru/catalog/Photo/УТ-00024426.jpg", "Роза флорибунда Монтана")</f>
        <v>Роза флорибунда Монтана</v>
      </c>
      <c r="D125" s="20" t="s">
        <v>8</v>
      </c>
      <c r="E125" s="20"/>
      <c r="F125" s="33"/>
      <c r="G125" s="54">
        <v>820</v>
      </c>
      <c r="H125" s="29"/>
      <c r="I125" s="54">
        <f t="shared" si="1"/>
        <v>0</v>
      </c>
    </row>
    <row r="126" spans="1:9" ht="50.1" customHeight="1" x14ac:dyDescent="0.25">
      <c r="A126" s="10">
        <v>5100000002440</v>
      </c>
      <c r="B126" s="12" t="s">
        <v>121</v>
      </c>
      <c r="C126" s="38" t="str">
        <f>HYPERLINK("https://www.7flowers.ru/catalog/Photo/Fix barcode/5100000002440.jpg", "Роза флорибунда Монинг Сан")</f>
        <v>Роза флорибунда Монинг Сан</v>
      </c>
      <c r="D126" s="20" t="s">
        <v>8</v>
      </c>
      <c r="E126" s="20"/>
      <c r="F126" s="33"/>
      <c r="G126" s="54">
        <v>820</v>
      </c>
      <c r="H126" s="29"/>
      <c r="I126" s="54">
        <f t="shared" si="1"/>
        <v>0</v>
      </c>
    </row>
    <row r="127" spans="1:9" ht="50.1" customHeight="1" x14ac:dyDescent="0.25">
      <c r="A127" s="10">
        <v>5100000002441</v>
      </c>
      <c r="B127" s="12" t="s">
        <v>122</v>
      </c>
      <c r="C127" s="38" t="str">
        <f>HYPERLINK("https://www.7flowers.ru/catalog/Photo/УТ-00024427.jpg", "Роза флорибунда Олимпишес Фейер 92")</f>
        <v>Роза флорибунда Олимпишес Фейер 92</v>
      </c>
      <c r="D127" s="20" t="s">
        <v>8</v>
      </c>
      <c r="E127" s="20"/>
      <c r="F127" s="33"/>
      <c r="G127" s="54">
        <v>820</v>
      </c>
      <c r="H127" s="29"/>
      <c r="I127" s="54">
        <f t="shared" si="1"/>
        <v>0</v>
      </c>
    </row>
    <row r="128" spans="1:9" ht="50.1" customHeight="1" x14ac:dyDescent="0.25">
      <c r="A128" s="10">
        <v>5100000002442</v>
      </c>
      <c r="B128" s="11" t="s">
        <v>123</v>
      </c>
      <c r="C128" s="38" t="str">
        <f>HYPERLINK("https://www.7flowers.ru/catalog/Photo/Fix barcode/5100000002442.jpg", "Роза флорибунда Пастелла")</f>
        <v>Роза флорибунда Пастелла</v>
      </c>
      <c r="D128" s="20" t="s">
        <v>8</v>
      </c>
      <c r="E128" s="20"/>
      <c r="F128" s="33" t="s">
        <v>212</v>
      </c>
      <c r="G128" s="54">
        <v>820</v>
      </c>
      <c r="H128" s="29"/>
      <c r="I128" s="54">
        <f t="shared" si="1"/>
        <v>0</v>
      </c>
    </row>
    <row r="129" spans="1:9" ht="50.1" customHeight="1" x14ac:dyDescent="0.25">
      <c r="A129" s="10">
        <v>5100000002443</v>
      </c>
      <c r="B129" s="12" t="s">
        <v>124</v>
      </c>
      <c r="C129" s="38" t="str">
        <f>HYPERLINK("https://www.7flowers.ru/catalog/Photo/Fix barcode/5100000002443.jpg", "Роза флорибунда Пикколо")</f>
        <v>Роза флорибунда Пикколо</v>
      </c>
      <c r="D129" s="20" t="s">
        <v>8</v>
      </c>
      <c r="E129" s="20"/>
      <c r="F129" s="33"/>
      <c r="G129" s="54">
        <v>820</v>
      </c>
      <c r="H129" s="29"/>
      <c r="I129" s="54">
        <f t="shared" si="1"/>
        <v>0</v>
      </c>
    </row>
    <row r="130" spans="1:9" ht="50.1" customHeight="1" x14ac:dyDescent="0.25">
      <c r="A130" s="10">
        <v>5100000002444</v>
      </c>
      <c r="B130" s="12" t="s">
        <v>125</v>
      </c>
      <c r="C130" s="38" t="str">
        <f>HYPERLINK("https://www.7flowers.ru/catalog/Photo/Fix barcode/5100000002444.jpg", "Роза флорибунда Розали 83")</f>
        <v>Роза флорибунда Розали 83</v>
      </c>
      <c r="D130" s="20" t="s">
        <v>8</v>
      </c>
      <c r="E130" s="20"/>
      <c r="F130" s="33"/>
      <c r="G130" s="54">
        <v>820</v>
      </c>
      <c r="H130" s="29"/>
      <c r="I130" s="54">
        <f t="shared" si="1"/>
        <v>0</v>
      </c>
    </row>
    <row r="131" spans="1:9" ht="50.1" customHeight="1" x14ac:dyDescent="0.25">
      <c r="A131" s="10">
        <v>5100000002445</v>
      </c>
      <c r="B131" s="12" t="s">
        <v>126</v>
      </c>
      <c r="C131" s="38" t="str">
        <f>HYPERLINK("https://www.7flowers.ru/catalog/Photo/Fix barcode/5100000002445.jpg", "Роза флорибунда Шанти")</f>
        <v>Роза флорибунда Шанти</v>
      </c>
      <c r="D131" s="20" t="s">
        <v>8</v>
      </c>
      <c r="E131" s="20"/>
      <c r="F131" s="33"/>
      <c r="G131" s="54">
        <v>820</v>
      </c>
      <c r="H131" s="29"/>
      <c r="I131" s="54">
        <f t="shared" si="1"/>
        <v>0</v>
      </c>
    </row>
    <row r="132" spans="1:9" ht="50.1" customHeight="1" x14ac:dyDescent="0.25">
      <c r="A132" s="10">
        <v>5100000002446</v>
      </c>
      <c r="B132" s="12" t="s">
        <v>127</v>
      </c>
      <c r="C132" s="38" t="str">
        <f>HYPERLINK("https://www.7flowers.ru/catalog/Photo/Fix barcode/5100000002446.jpg", "Роза флорибунда Сириус")</f>
        <v>Роза флорибунда Сириус</v>
      </c>
      <c r="D132" s="20" t="s">
        <v>8</v>
      </c>
      <c r="E132" s="20"/>
      <c r="F132" s="33"/>
      <c r="G132" s="54">
        <v>820</v>
      </c>
      <c r="H132" s="29"/>
      <c r="I132" s="54">
        <f t="shared" si="1"/>
        <v>0</v>
      </c>
    </row>
    <row r="133" spans="1:9" ht="50.1" customHeight="1" x14ac:dyDescent="0.25">
      <c r="A133" s="10">
        <v>5100000002447</v>
      </c>
      <c r="B133" s="12" t="s">
        <v>128</v>
      </c>
      <c r="C133" s="38" t="str">
        <f>HYPERLINK("https://www.7flowers.ru/catalog/Photo/УТ-00024433.jpg", "Роза флорибунда Штадт Элтвилль")</f>
        <v>Роза флорибунда Штадт Элтвилль</v>
      </c>
      <c r="D133" s="20" t="s">
        <v>8</v>
      </c>
      <c r="E133" s="20"/>
      <c r="F133" s="33"/>
      <c r="G133" s="54">
        <v>820</v>
      </c>
      <c r="H133" s="29"/>
      <c r="I133" s="54">
        <f t="shared" si="1"/>
        <v>0</v>
      </c>
    </row>
    <row r="134" spans="1:9" ht="50.1" customHeight="1" x14ac:dyDescent="0.25">
      <c r="A134" s="10">
        <v>5100000002448</v>
      </c>
      <c r="B134" s="12" t="s">
        <v>129</v>
      </c>
      <c r="C134" s="38" t="str">
        <f>HYPERLINK("https://www.7flowers.ru/catalog/Photo/УТ-00034185.jpg", "Роза флорибунда Зе Куин Элизабет")</f>
        <v>Роза флорибунда Зе Куин Элизабет</v>
      </c>
      <c r="D134" s="20" t="s">
        <v>8</v>
      </c>
      <c r="E134" s="20"/>
      <c r="F134" s="33"/>
      <c r="G134" s="54">
        <v>820</v>
      </c>
      <c r="H134" s="29"/>
      <c r="I134" s="54">
        <f t="shared" si="1"/>
        <v>0</v>
      </c>
    </row>
    <row r="135" spans="1:9" ht="50.1" customHeight="1" x14ac:dyDescent="0.25">
      <c r="A135" s="10">
        <v>5100000002453</v>
      </c>
      <c r="B135" s="12" t="s">
        <v>130</v>
      </c>
      <c r="C135" s="38" t="str">
        <f>HYPERLINK("https://www.7flowers.ru/catalog/Photo/УТ-00024438.jpg", "Роза миниатюрная Априкот Клементин")</f>
        <v>Роза миниатюрная Априкот Клементин</v>
      </c>
      <c r="D135" s="20" t="s">
        <v>8</v>
      </c>
      <c r="E135" s="20"/>
      <c r="F135" s="33"/>
      <c r="G135" s="54">
        <v>820</v>
      </c>
      <c r="H135" s="29"/>
      <c r="I135" s="54">
        <f t="shared" si="1"/>
        <v>0</v>
      </c>
    </row>
    <row r="136" spans="1:9" ht="50.1" customHeight="1" x14ac:dyDescent="0.25">
      <c r="A136" s="10">
        <v>5100000002449</v>
      </c>
      <c r="B136" s="12" t="s">
        <v>131</v>
      </c>
      <c r="C136" s="38" t="str">
        <f>HYPERLINK("https://www.7flowers.ru/catalog/Photo/Fix barcode/5100000002449.jpg", "Роза миниатюрная Бидермейер")</f>
        <v>Роза миниатюрная Бидермейер</v>
      </c>
      <c r="D136" s="20" t="s">
        <v>8</v>
      </c>
      <c r="E136" s="20"/>
      <c r="F136" s="33"/>
      <c r="G136" s="54">
        <v>820</v>
      </c>
      <c r="H136" s="29"/>
      <c r="I136" s="54">
        <f t="shared" si="1"/>
        <v>0</v>
      </c>
    </row>
    <row r="137" spans="1:9" ht="50.1" customHeight="1" x14ac:dyDescent="0.25">
      <c r="A137" s="10">
        <v>5100000002450</v>
      </c>
      <c r="B137" s="12" t="s">
        <v>132</v>
      </c>
      <c r="C137" s="38" t="str">
        <f>HYPERLINK("https://www.7flowers.ru/catalog/Photo/Fix barcode/5100000002450.jpg", "Роза миниатюрная Кандела")</f>
        <v>Роза миниатюрная Кандела</v>
      </c>
      <c r="D137" s="20" t="s">
        <v>8</v>
      </c>
      <c r="E137" s="20"/>
      <c r="F137" s="33"/>
      <c r="G137" s="54">
        <v>820</v>
      </c>
      <c r="H137" s="29"/>
      <c r="I137" s="54">
        <f t="shared" si="1"/>
        <v>0</v>
      </c>
    </row>
    <row r="138" spans="1:9" ht="50.1" customHeight="1" x14ac:dyDescent="0.25">
      <c r="A138" s="10">
        <v>5100000002452</v>
      </c>
      <c r="B138" s="12" t="s">
        <v>133</v>
      </c>
      <c r="C138" s="38" t="str">
        <f>HYPERLINK("https://www.7flowers.ru/catalog/Photo/УТ-00024437.jpg", "Роза миниатюрная Чили Клементин")</f>
        <v>Роза миниатюрная Чили Клементин</v>
      </c>
      <c r="D138" s="20" t="s">
        <v>8</v>
      </c>
      <c r="E138" s="20"/>
      <c r="F138" s="33"/>
      <c r="G138" s="54">
        <v>820</v>
      </c>
      <c r="H138" s="29"/>
      <c r="I138" s="54">
        <f t="shared" si="1"/>
        <v>0</v>
      </c>
    </row>
    <row r="139" spans="1:9" ht="50.1" customHeight="1" x14ac:dyDescent="0.25">
      <c r="A139" s="10">
        <v>5100000002451</v>
      </c>
      <c r="B139" s="12" t="s">
        <v>134</v>
      </c>
      <c r="C139" s="38" t="str">
        <f>HYPERLINK("https://www.7flowers.ru/catalog/Photo/Fix barcode/5100000002451.jpg", "Роза миниатюрная Клементин")</f>
        <v>Роза миниатюрная Клементин</v>
      </c>
      <c r="D139" s="20" t="s">
        <v>8</v>
      </c>
      <c r="E139" s="20"/>
      <c r="F139" s="33"/>
      <c r="G139" s="54">
        <v>820</v>
      </c>
      <c r="H139" s="29"/>
      <c r="I139" s="54">
        <f t="shared" si="1"/>
        <v>0</v>
      </c>
    </row>
    <row r="140" spans="1:9" ht="50.1" customHeight="1" x14ac:dyDescent="0.25">
      <c r="A140" s="10">
        <v>5100000002457</v>
      </c>
      <c r="B140" s="12" t="s">
        <v>135</v>
      </c>
      <c r="C140" s="38" t="str">
        <f>HYPERLINK("https://www.7flowers.ru/catalog/Photo/Fix barcode/5100000002457.jpg", "Роза миниатюрная Голджувел")</f>
        <v>Роза миниатюрная Голджувел</v>
      </c>
      <c r="D140" s="20" t="s">
        <v>8</v>
      </c>
      <c r="E140" s="20"/>
      <c r="F140" s="33"/>
      <c r="G140" s="54">
        <v>820</v>
      </c>
      <c r="H140" s="29"/>
      <c r="I140" s="54">
        <f t="shared" si="1"/>
        <v>0</v>
      </c>
    </row>
    <row r="141" spans="1:9" ht="50.1" customHeight="1" x14ac:dyDescent="0.25">
      <c r="A141" s="10">
        <v>5100000002458</v>
      </c>
      <c r="B141" s="12" t="s">
        <v>136</v>
      </c>
      <c r="C141" s="38" t="str">
        <f>HYPERLINK("https://www.7flowers.ru/catalog/Photo/УТ-00024443.jpg", "Роза миниатюрная Хэйди Клюм Роуз")</f>
        <v>Роза миниатюрная Хэйди Клюм Роуз</v>
      </c>
      <c r="D141" s="20" t="s">
        <v>8</v>
      </c>
      <c r="E141" s="20"/>
      <c r="F141" s="33"/>
      <c r="G141" s="54">
        <v>820</v>
      </c>
      <c r="H141" s="29"/>
      <c r="I141" s="54">
        <f t="shared" si="1"/>
        <v>0</v>
      </c>
    </row>
    <row r="142" spans="1:9" ht="50.1" customHeight="1" x14ac:dyDescent="0.25">
      <c r="A142" s="10">
        <v>5100000002459</v>
      </c>
      <c r="B142" s="12" t="s">
        <v>137</v>
      </c>
      <c r="C142" s="38" t="str">
        <f>HYPERLINK("https://www.7flowers.ru/catalog/Photo/Fix barcode/5100000002459.jpg", "Роза миниатюрная Хобби")</f>
        <v>Роза миниатюрная Хобби</v>
      </c>
      <c r="D142" s="20" t="s">
        <v>8</v>
      </c>
      <c r="E142" s="20"/>
      <c r="F142" s="33"/>
      <c r="G142" s="54">
        <v>820</v>
      </c>
      <c r="H142" s="29"/>
      <c r="I142" s="54">
        <f t="shared" ref="I142:I205" si="2">G142*H142</f>
        <v>0</v>
      </c>
    </row>
    <row r="143" spans="1:9" ht="50.1" customHeight="1" x14ac:dyDescent="0.25">
      <c r="A143" s="10">
        <v>5100000002460</v>
      </c>
      <c r="B143" s="12" t="s">
        <v>138</v>
      </c>
      <c r="C143" s="38" t="str">
        <f>HYPERLINK("https://www.7flowers.ru/catalog/Photo/Fix barcode/5100000002460.jpg", "Роза миниатюрная Ханимилк")</f>
        <v>Роза миниатюрная Ханимилк</v>
      </c>
      <c r="D143" s="20" t="s">
        <v>8</v>
      </c>
      <c r="E143" s="20"/>
      <c r="F143" s="33"/>
      <c r="G143" s="54">
        <v>820</v>
      </c>
      <c r="H143" s="29"/>
      <c r="I143" s="54">
        <f t="shared" si="2"/>
        <v>0</v>
      </c>
    </row>
    <row r="144" spans="1:9" ht="50.1" customHeight="1" x14ac:dyDescent="0.25">
      <c r="A144" s="10">
        <v>5100000002461</v>
      </c>
      <c r="B144" s="12" t="s">
        <v>139</v>
      </c>
      <c r="C144" s="38" t="str">
        <f>HYPERLINK("https://www.7flowers.ru/catalog/Photo/Fix barcode/5100000002461.jpg", "Роза миниатюрная Лавендер Айс")</f>
        <v>Роза миниатюрная Лавендер Айс</v>
      </c>
      <c r="D144" s="20" t="s">
        <v>8</v>
      </c>
      <c r="E144" s="20"/>
      <c r="F144" s="33"/>
      <c r="G144" s="54">
        <v>820</v>
      </c>
      <c r="H144" s="29"/>
      <c r="I144" s="54">
        <f t="shared" si="2"/>
        <v>0</v>
      </c>
    </row>
    <row r="145" spans="1:9" ht="50.1" customHeight="1" x14ac:dyDescent="0.25">
      <c r="A145" s="10">
        <v>5100000002462</v>
      </c>
      <c r="B145" s="12" t="s">
        <v>140</v>
      </c>
      <c r="C145" s="38" t="str">
        <f>HYPERLINK("https://www.7flowers.ru/catalog/Photo/Fix barcode/5100000002462.jpg", "Роза миниатюрная Нинетта")</f>
        <v>Роза миниатюрная Нинетта</v>
      </c>
      <c r="D145" s="20" t="s">
        <v>8</v>
      </c>
      <c r="E145" s="20"/>
      <c r="F145" s="33"/>
      <c r="G145" s="54">
        <v>820</v>
      </c>
      <c r="H145" s="29"/>
      <c r="I145" s="54">
        <f t="shared" si="2"/>
        <v>0</v>
      </c>
    </row>
    <row r="146" spans="1:9" ht="50.1" customHeight="1" x14ac:dyDescent="0.25">
      <c r="A146" s="10">
        <v>5100000002463</v>
      </c>
      <c r="B146" s="12" t="s">
        <v>141</v>
      </c>
      <c r="C146" s="38" t="str">
        <f>HYPERLINK("https://www.7flowers.ru/catalog/Photo/УТ-00024448.jpg", "Роза миниатюрная Оранж Бейбифлор")</f>
        <v>Роза миниатюрная Оранж Бейбифлор</v>
      </c>
      <c r="D146" s="20" t="s">
        <v>8</v>
      </c>
      <c r="E146" s="20"/>
      <c r="F146" s="33"/>
      <c r="G146" s="54">
        <v>820</v>
      </c>
      <c r="H146" s="29"/>
      <c r="I146" s="54">
        <f t="shared" si="2"/>
        <v>0</v>
      </c>
    </row>
    <row r="147" spans="1:9" ht="50.1" customHeight="1" x14ac:dyDescent="0.25">
      <c r="A147" s="10">
        <v>5100000002454</v>
      </c>
      <c r="B147" s="12" t="s">
        <v>142</v>
      </c>
      <c r="C147" s="38" t="str">
        <f>HYPERLINK("https://www.7flowers.ru/catalog/Photo/УТ-00024439.jpg", "Роза миниатюрная Пич Клементин")</f>
        <v>Роза миниатюрная Пич Клементин</v>
      </c>
      <c r="D147" s="20" t="s">
        <v>8</v>
      </c>
      <c r="E147" s="20"/>
      <c r="F147" s="33"/>
      <c r="G147" s="54">
        <v>820</v>
      </c>
      <c r="H147" s="29"/>
      <c r="I147" s="54">
        <f t="shared" si="2"/>
        <v>0</v>
      </c>
    </row>
    <row r="148" spans="1:9" ht="50.1" customHeight="1" x14ac:dyDescent="0.25">
      <c r="A148" s="10">
        <v>5100000002464</v>
      </c>
      <c r="B148" s="12" t="s">
        <v>143</v>
      </c>
      <c r="C148" s="38" t="str">
        <f>HYPERLINK("https://www.7flowers.ru/catalog/Photo/Fix barcode/5100000002464.jpg", "Роза миниатюрная Пинк Бейбифлор")</f>
        <v>Роза миниатюрная Пинк Бейбифлор</v>
      </c>
      <c r="D148" s="20" t="s">
        <v>8</v>
      </c>
      <c r="E148" s="20"/>
      <c r="F148" s="33"/>
      <c r="G148" s="54">
        <v>820</v>
      </c>
      <c r="H148" s="29"/>
      <c r="I148" s="54">
        <f t="shared" si="2"/>
        <v>0</v>
      </c>
    </row>
    <row r="149" spans="1:9" ht="50.1" customHeight="1" x14ac:dyDescent="0.25">
      <c r="A149" s="10">
        <v>5100000002466</v>
      </c>
      <c r="B149" s="12" t="s">
        <v>144</v>
      </c>
      <c r="C149" s="38" t="str">
        <f>HYPERLINK("https://www.7flowers.ru/catalog/Photo/УТ-00024451.jpg", "Роза миниатюрная Шуга Бэйби")</f>
        <v>Роза миниатюрная Шуга Бэйби</v>
      </c>
      <c r="D149" s="20" t="s">
        <v>8</v>
      </c>
      <c r="E149" s="20"/>
      <c r="F149" s="33"/>
      <c r="G149" s="54">
        <v>820</v>
      </c>
      <c r="H149" s="29"/>
      <c r="I149" s="54">
        <f t="shared" si="2"/>
        <v>0</v>
      </c>
    </row>
    <row r="150" spans="1:9" ht="50.1" customHeight="1" x14ac:dyDescent="0.25">
      <c r="A150" s="10">
        <v>5100000002456</v>
      </c>
      <c r="B150" s="12" t="s">
        <v>145</v>
      </c>
      <c r="C150" s="38" t="str">
        <f>HYPERLINK("https://www.7flowers.ru/catalog/Photo/Fix barcode/5100000002456.jpg", "Роза миниатюрная Тропикал Клементин")</f>
        <v>Роза миниатюрная Тропикал Клементин</v>
      </c>
      <c r="D150" s="20" t="s">
        <v>8</v>
      </c>
      <c r="E150" s="20"/>
      <c r="F150" s="33"/>
      <c r="G150" s="54">
        <v>820</v>
      </c>
      <c r="H150" s="29"/>
      <c r="I150" s="54">
        <f t="shared" si="2"/>
        <v>0</v>
      </c>
    </row>
    <row r="151" spans="1:9" ht="50.1" customHeight="1" x14ac:dyDescent="0.25">
      <c r="A151" s="10">
        <v>5100000002465</v>
      </c>
      <c r="B151" s="12" t="s">
        <v>146</v>
      </c>
      <c r="C151" s="38" t="str">
        <f>HYPERLINK("https://www.7flowers.ru/catalog/Photo/Fix barcode/5100000002465.jpg", "Роза миниатюрная Уайт Бейбифлор")</f>
        <v>Роза миниатюрная Уайт Бейбифлор</v>
      </c>
      <c r="D151" s="20" t="s">
        <v>8</v>
      </c>
      <c r="E151" s="20"/>
      <c r="F151" s="33"/>
      <c r="G151" s="54">
        <v>820</v>
      </c>
      <c r="H151" s="29"/>
      <c r="I151" s="54">
        <f t="shared" si="2"/>
        <v>0</v>
      </c>
    </row>
    <row r="152" spans="1:9" ht="50.1" customHeight="1" x14ac:dyDescent="0.25">
      <c r="A152" s="10">
        <v>5100000002455</v>
      </c>
      <c r="B152" s="12" t="s">
        <v>147</v>
      </c>
      <c r="C152" s="38" t="str">
        <f>HYPERLINK("https://www.7flowers.ru/catalog/Photo/Fix barcode/5100000002455.jpg", "Роза миниатюрная Йеллоу Клементин")</f>
        <v>Роза миниатюрная Йеллоу Клементин</v>
      </c>
      <c r="D152" s="20" t="s">
        <v>8</v>
      </c>
      <c r="E152" s="20"/>
      <c r="F152" s="33"/>
      <c r="G152" s="54">
        <v>820</v>
      </c>
      <c r="H152" s="29"/>
      <c r="I152" s="54">
        <f t="shared" si="2"/>
        <v>0</v>
      </c>
    </row>
    <row r="153" spans="1:9" ht="50.1" customHeight="1" x14ac:dyDescent="0.25">
      <c r="A153" s="10">
        <v>5100000002467</v>
      </c>
      <c r="B153" s="12" t="s">
        <v>148</v>
      </c>
      <c r="C153" s="38" t="str">
        <f>HYPERLINK("https://www.7flowers.ru/catalog/Photo/Fix barcode/5100000002467.jpg", "Роза почвопокровная Альпенглюхэн")</f>
        <v>Роза почвопокровная Альпенглюхэн</v>
      </c>
      <c r="D153" s="20" t="s">
        <v>8</v>
      </c>
      <c r="E153" s="20"/>
      <c r="F153" s="33"/>
      <c r="G153" s="54">
        <v>820</v>
      </c>
      <c r="H153" s="29"/>
      <c r="I153" s="54">
        <f t="shared" si="2"/>
        <v>0</v>
      </c>
    </row>
    <row r="154" spans="1:9" ht="50.1" customHeight="1" x14ac:dyDescent="0.25">
      <c r="A154" s="10">
        <v>5100000002468</v>
      </c>
      <c r="B154" s="12" t="s">
        <v>149</v>
      </c>
      <c r="C154" s="38" t="str">
        <f>HYPERLINK("https://www.7flowers.ru/catalog/Photo/УТ-00024453.jpg", "Роза почвопокровная Аспирин")</f>
        <v>Роза почвопокровная Аспирин</v>
      </c>
      <c r="D154" s="20" t="s">
        <v>8</v>
      </c>
      <c r="E154" s="20"/>
      <c r="F154" s="33" t="s">
        <v>212</v>
      </c>
      <c r="G154" s="54">
        <v>820</v>
      </c>
      <c r="H154" s="29"/>
      <c r="I154" s="54">
        <f t="shared" si="2"/>
        <v>0</v>
      </c>
    </row>
    <row r="155" spans="1:9" ht="50.1" customHeight="1" x14ac:dyDescent="0.25">
      <c r="A155" s="10">
        <v>5100000002469</v>
      </c>
      <c r="B155" s="12" t="s">
        <v>150</v>
      </c>
      <c r="C155" s="38" t="str">
        <f>HYPERLINK("https://www.7flowers.ru/catalog/Photo/Fix barcode/5100000002469.jpg", "Роза почвопокровная Аустриана")</f>
        <v>Роза почвопокровная Аустриана</v>
      </c>
      <c r="D155" s="20" t="s">
        <v>8</v>
      </c>
      <c r="E155" s="20"/>
      <c r="F155" s="33"/>
      <c r="G155" s="54">
        <v>820</v>
      </c>
      <c r="H155" s="29"/>
      <c r="I155" s="54">
        <f t="shared" si="2"/>
        <v>0</v>
      </c>
    </row>
    <row r="156" spans="1:9" ht="50.1" customHeight="1" x14ac:dyDescent="0.25">
      <c r="A156" s="10">
        <v>5100000002470</v>
      </c>
      <c r="B156" s="12" t="s">
        <v>151</v>
      </c>
      <c r="C156" s="38" t="str">
        <f>HYPERLINK("https://www.7flowers.ru/catalog/Photo/УТ-00024455.jpg", "Роза почвопокровная Сентро")</f>
        <v>Роза почвопокровная Сентро</v>
      </c>
      <c r="D156" s="20" t="s">
        <v>8</v>
      </c>
      <c r="E156" s="20"/>
      <c r="F156" s="33"/>
      <c r="G156" s="54">
        <v>820</v>
      </c>
      <c r="H156" s="29"/>
      <c r="I156" s="54">
        <f t="shared" si="2"/>
        <v>0</v>
      </c>
    </row>
    <row r="157" spans="1:9" ht="50.1" customHeight="1" x14ac:dyDescent="0.25">
      <c r="A157" s="10">
        <v>5100000002471</v>
      </c>
      <c r="B157" s="12" t="s">
        <v>152</v>
      </c>
      <c r="C157" s="38" t="str">
        <f>HYPERLINK("https://www.7flowers.ru/catalog/Photo/Fix barcode/5100000002471.jpg", "Роза почвопокровная Джазз")</f>
        <v>Роза почвопокровная Джазз</v>
      </c>
      <c r="D157" s="20" t="s">
        <v>8</v>
      </c>
      <c r="E157" s="20"/>
      <c r="F157" s="33"/>
      <c r="G157" s="54">
        <v>820</v>
      </c>
      <c r="H157" s="29"/>
      <c r="I157" s="54">
        <f t="shared" si="2"/>
        <v>0</v>
      </c>
    </row>
    <row r="158" spans="1:9" ht="50.1" customHeight="1" x14ac:dyDescent="0.25">
      <c r="A158" s="10">
        <v>5100000002472</v>
      </c>
      <c r="B158" s="12" t="s">
        <v>153</v>
      </c>
      <c r="C158" s="38" t="str">
        <f>HYPERLINK("https://www.7flowers.ru/catalog/Photo/Fix barcode/5100000002472.jpg", "Роза почвопокровная Липстик")</f>
        <v>Роза почвопокровная Липстик</v>
      </c>
      <c r="D158" s="20" t="s">
        <v>8</v>
      </c>
      <c r="E158" s="20"/>
      <c r="F158" s="33" t="s">
        <v>212</v>
      </c>
      <c r="G158" s="54">
        <v>820</v>
      </c>
      <c r="H158" s="29"/>
      <c r="I158" s="54">
        <f t="shared" si="2"/>
        <v>0</v>
      </c>
    </row>
    <row r="159" spans="1:9" ht="50.1" customHeight="1" x14ac:dyDescent="0.25">
      <c r="A159" s="10">
        <v>5100000002473</v>
      </c>
      <c r="B159" s="12" t="s">
        <v>154</v>
      </c>
      <c r="C159" s="38" t="str">
        <f>HYPERLINK("https://www.7flowers.ru/catalog/Photo/Fix barcode/5100000002473.jpg", "Роза почвопокровная Матадор")</f>
        <v>Роза почвопокровная Матадор</v>
      </c>
      <c r="D159" s="20" t="s">
        <v>8</v>
      </c>
      <c r="E159" s="20"/>
      <c r="F159" s="33"/>
      <c r="G159" s="54">
        <v>820</v>
      </c>
      <c r="H159" s="29"/>
      <c r="I159" s="54">
        <f t="shared" si="2"/>
        <v>0</v>
      </c>
    </row>
    <row r="160" spans="1:9" ht="50.1" customHeight="1" x14ac:dyDescent="0.25">
      <c r="A160" s="10">
        <v>5100000002474</v>
      </c>
      <c r="B160" s="12" t="s">
        <v>155</v>
      </c>
      <c r="C160" s="38" t="str">
        <f>HYPERLINK("https://www.7flowers.ru/catalog/Photo/УТ-00024459.jpg", "Роза почвопокровная Мирато")</f>
        <v>Роза почвопокровная Мирато</v>
      </c>
      <c r="D160" s="20" t="s">
        <v>8</v>
      </c>
      <c r="E160" s="20"/>
      <c r="F160" s="33" t="s">
        <v>212</v>
      </c>
      <c r="G160" s="54">
        <v>820</v>
      </c>
      <c r="H160" s="29"/>
      <c r="I160" s="54">
        <f t="shared" si="2"/>
        <v>0</v>
      </c>
    </row>
    <row r="161" spans="1:9" ht="50.1" customHeight="1" x14ac:dyDescent="0.25">
      <c r="A161" s="10">
        <v>5100000002475</v>
      </c>
      <c r="B161" s="12" t="s">
        <v>156</v>
      </c>
      <c r="C161" s="38" t="str">
        <f>HYPERLINK("https://www.7flowers.ru/catalog/Photo/УТ-00024460.jpg", "Роза почвопокровная Роди")</f>
        <v>Роза почвопокровная Роди</v>
      </c>
      <c r="D161" s="20" t="s">
        <v>8</v>
      </c>
      <c r="E161" s="20"/>
      <c r="F161" s="33"/>
      <c r="G161" s="54">
        <v>820</v>
      </c>
      <c r="H161" s="29"/>
      <c r="I161" s="54">
        <f t="shared" si="2"/>
        <v>0</v>
      </c>
    </row>
    <row r="162" spans="1:9" ht="50.1" customHeight="1" x14ac:dyDescent="0.25">
      <c r="A162" s="10">
        <v>5100000013434</v>
      </c>
      <c r="B162" s="12" t="s">
        <v>157</v>
      </c>
      <c r="C162" s="38" t="str">
        <f>HYPERLINK("https://www.7flowers.ru/catalog/Photo/Fix barcode/5100000013434.jpg", "Роза почвопокровная Сальса/Груга Парк Роуз")</f>
        <v>Роза почвопокровная Сальса/Груга Парк Роуз</v>
      </c>
      <c r="D162" s="20" t="s">
        <v>8</v>
      </c>
      <c r="E162" s="20"/>
      <c r="F162" s="33"/>
      <c r="G162" s="54">
        <v>820</v>
      </c>
      <c r="H162" s="29"/>
      <c r="I162" s="54">
        <f t="shared" si="2"/>
        <v>0</v>
      </c>
    </row>
    <row r="163" spans="1:9" ht="50.1" customHeight="1" x14ac:dyDescent="0.25">
      <c r="A163" s="10">
        <v>5100000002476</v>
      </c>
      <c r="B163" s="12" t="s">
        <v>158</v>
      </c>
      <c r="C163" s="38" t="str">
        <f>HYPERLINK("https://www.7flowers.ru/catalog/Photo/Fix barcode/5100000002476.jpg", "Роза почвопокровная Сатина")</f>
        <v>Роза почвопокровная Сатина</v>
      </c>
      <c r="D163" s="20" t="s">
        <v>8</v>
      </c>
      <c r="E163" s="20"/>
      <c r="F163" s="33" t="s">
        <v>212</v>
      </c>
      <c r="G163" s="54">
        <v>820</v>
      </c>
      <c r="H163" s="29"/>
      <c r="I163" s="54">
        <f t="shared" si="2"/>
        <v>0</v>
      </c>
    </row>
    <row r="164" spans="1:9" ht="50.1" customHeight="1" x14ac:dyDescent="0.25">
      <c r="A164" s="10">
        <v>5100000002477</v>
      </c>
      <c r="B164" s="12" t="s">
        <v>159</v>
      </c>
      <c r="C164" s="38" t="str">
        <f>HYPERLINK("https://www.7flowers.ru/catalog/Photo/Fix barcode/5100000002477.jpg", "Роза почвопокровная Шнеекёнигин")</f>
        <v>Роза почвопокровная Шнеекёнигин</v>
      </c>
      <c r="D164" s="20" t="s">
        <v>8</v>
      </c>
      <c r="E164" s="20"/>
      <c r="F164" s="33" t="s">
        <v>212</v>
      </c>
      <c r="G164" s="54">
        <v>820</v>
      </c>
      <c r="H164" s="29"/>
      <c r="I164" s="54">
        <f t="shared" si="2"/>
        <v>0</v>
      </c>
    </row>
    <row r="165" spans="1:9" ht="50.1" customHeight="1" x14ac:dyDescent="0.25">
      <c r="A165" s="10">
        <v>5100000002478</v>
      </c>
      <c r="B165" s="12" t="s">
        <v>160</v>
      </c>
      <c r="C165" s="38" t="str">
        <f>HYPERLINK("https://www.7flowers.ru/catalog/Photo/УТ-00024463.jpg", "Роза почвопокровная Зонненширм")</f>
        <v>Роза почвопокровная Зонненширм</v>
      </c>
      <c r="D165" s="20" t="s">
        <v>8</v>
      </c>
      <c r="E165" s="20"/>
      <c r="F165" s="33"/>
      <c r="G165" s="54">
        <v>820</v>
      </c>
      <c r="H165" s="29"/>
      <c r="I165" s="54">
        <f t="shared" si="2"/>
        <v>0</v>
      </c>
    </row>
    <row r="166" spans="1:9" ht="50.1" customHeight="1" x14ac:dyDescent="0.25">
      <c r="A166" s="10">
        <v>5100000002479</v>
      </c>
      <c r="B166" s="12" t="s">
        <v>161</v>
      </c>
      <c r="C166" s="38" t="str">
        <f>HYPERLINK("https://www.7flowers.ru/catalog/Photo/УТ-00024464.jpg", "Роза почвопокровная Штадт Ром")</f>
        <v>Роза почвопокровная Штадт Ром</v>
      </c>
      <c r="D166" s="20" t="s">
        <v>8</v>
      </c>
      <c r="E166" s="20"/>
      <c r="F166" s="33" t="s">
        <v>212</v>
      </c>
      <c r="G166" s="54">
        <v>820</v>
      </c>
      <c r="H166" s="29"/>
      <c r="I166" s="54">
        <f t="shared" si="2"/>
        <v>0</v>
      </c>
    </row>
    <row r="167" spans="1:9" ht="50.1" customHeight="1" x14ac:dyDescent="0.25">
      <c r="A167" s="10">
        <v>5100000002480</v>
      </c>
      <c r="B167" s="12" t="s">
        <v>162</v>
      </c>
      <c r="C167" s="38" t="str">
        <f>HYPERLINK("https://www.7flowers.ru/catalog/Photo/Fix barcode/5100000002480.jpg", "Роза почвопокровная Свит Хэйз")</f>
        <v>Роза почвопокровная Свит Хэйз</v>
      </c>
      <c r="D167" s="20" t="s">
        <v>8</v>
      </c>
      <c r="E167" s="20"/>
      <c r="F167" s="33" t="s">
        <v>212</v>
      </c>
      <c r="G167" s="54">
        <v>820</v>
      </c>
      <c r="H167" s="29"/>
      <c r="I167" s="54">
        <f t="shared" si="2"/>
        <v>0</v>
      </c>
    </row>
    <row r="168" spans="1:9" ht="50.1" customHeight="1" x14ac:dyDescent="0.25">
      <c r="A168" s="10">
        <v>5100000002481</v>
      </c>
      <c r="B168" s="12" t="s">
        <v>163</v>
      </c>
      <c r="C168" s="38" t="str">
        <f>HYPERLINK("https://www.7flowers.ru/catalog/Photo/Fix barcode/5100000002481.jpg", "Роза почвопокровная Зе Фейри")</f>
        <v>Роза почвопокровная Зе Фейри</v>
      </c>
      <c r="D168" s="20" t="s">
        <v>8</v>
      </c>
      <c r="E168" s="20"/>
      <c r="F168" s="33"/>
      <c r="G168" s="54">
        <v>820</v>
      </c>
      <c r="H168" s="29"/>
      <c r="I168" s="54">
        <f t="shared" si="2"/>
        <v>0</v>
      </c>
    </row>
    <row r="169" spans="1:9" ht="50.1" customHeight="1" x14ac:dyDescent="0.25">
      <c r="A169" s="10">
        <v>5100000002482</v>
      </c>
      <c r="B169" s="12" t="s">
        <v>164</v>
      </c>
      <c r="C169" s="38" t="str">
        <f>HYPERLINK("https://www.7flowers.ru/catalog/Photo/Fix barcode/5100000002482.jpg", "Роза плетистая Барок")</f>
        <v>Роза плетистая Барок</v>
      </c>
      <c r="D169" s="20" t="s">
        <v>8</v>
      </c>
      <c r="E169" s="20"/>
      <c r="F169" s="33"/>
      <c r="G169" s="54">
        <v>820</v>
      </c>
      <c r="H169" s="29"/>
      <c r="I169" s="54">
        <f t="shared" si="2"/>
        <v>0</v>
      </c>
    </row>
    <row r="170" spans="1:9" ht="50.1" customHeight="1" x14ac:dyDescent="0.25">
      <c r="A170" s="10">
        <v>5100000002483</v>
      </c>
      <c r="B170" s="12" t="s">
        <v>165</v>
      </c>
      <c r="C170" s="38" t="str">
        <f>HYPERLINK("https://www.7flowers.ru/catalog/Photo/Fix barcode/5100000002483.jpg", "Роза плетистая Камелот")</f>
        <v>Роза плетистая Камелот</v>
      </c>
      <c r="D170" s="20" t="s">
        <v>8</v>
      </c>
      <c r="E170" s="20"/>
      <c r="F170" s="33"/>
      <c r="G170" s="54">
        <v>820</v>
      </c>
      <c r="H170" s="29"/>
      <c r="I170" s="54">
        <f t="shared" si="2"/>
        <v>0</v>
      </c>
    </row>
    <row r="171" spans="1:9" ht="50.1" customHeight="1" x14ac:dyDescent="0.25">
      <c r="A171" s="10">
        <v>5100000002484</v>
      </c>
      <c r="B171" s="12" t="s">
        <v>166</v>
      </c>
      <c r="C171" s="38" t="str">
        <f>HYPERLINK("https://www.7flowers.ru/catalog/Photo/Fix barcode/5100000002484.jpg", "Роза плетистая Дукат")</f>
        <v>Роза плетистая Дукат</v>
      </c>
      <c r="D171" s="20" t="s">
        <v>8</v>
      </c>
      <c r="E171" s="20"/>
      <c r="F171" s="33"/>
      <c r="G171" s="54">
        <v>820</v>
      </c>
      <c r="H171" s="29"/>
      <c r="I171" s="54">
        <f t="shared" si="2"/>
        <v>0</v>
      </c>
    </row>
    <row r="172" spans="1:9" ht="50.1" customHeight="1" x14ac:dyDescent="0.25">
      <c r="A172" s="10">
        <v>5100000002485</v>
      </c>
      <c r="B172" s="12" t="s">
        <v>167</v>
      </c>
      <c r="C172" s="38" t="str">
        <f>HYPERLINK("https://www.7flowers.ru/catalog/Photo/Fix barcode/5100000002485.jpg", "Роза плетистая Голдстерн")</f>
        <v>Роза плетистая Голдстерн</v>
      </c>
      <c r="D172" s="20" t="s">
        <v>8</v>
      </c>
      <c r="E172" s="20"/>
      <c r="F172" s="33"/>
      <c r="G172" s="54">
        <v>820</v>
      </c>
      <c r="H172" s="29"/>
      <c r="I172" s="54">
        <f t="shared" si="2"/>
        <v>0</v>
      </c>
    </row>
    <row r="173" spans="1:9" ht="50.1" customHeight="1" x14ac:dyDescent="0.25">
      <c r="A173" s="10">
        <v>5100000002486</v>
      </c>
      <c r="B173" s="12" t="s">
        <v>168</v>
      </c>
      <c r="C173" s="38" t="str">
        <f>HYPERLINK("https://www.7flowers.ru/catalog/Photo/Fix barcode/5100000002486.jpg", "Роза плетистая Лавиния")</f>
        <v>Роза плетистая Лавиния</v>
      </c>
      <c r="D173" s="20" t="s">
        <v>8</v>
      </c>
      <c r="E173" s="20"/>
      <c r="F173" s="33"/>
      <c r="G173" s="54">
        <v>820</v>
      </c>
      <c r="H173" s="29"/>
      <c r="I173" s="54">
        <f t="shared" si="2"/>
        <v>0</v>
      </c>
    </row>
    <row r="174" spans="1:9" ht="50.1" customHeight="1" x14ac:dyDescent="0.25">
      <c r="A174" s="10">
        <v>5100000002487</v>
      </c>
      <c r="B174" s="12" t="s">
        <v>169</v>
      </c>
      <c r="C174" s="38" t="str">
        <f>HYPERLINK("https://www.7flowers.ru/catalog/Photo/Fix barcode/5100000002487.jpg", "Роза плетистая Либертас")</f>
        <v>Роза плетистая Либертас</v>
      </c>
      <c r="D174" s="20" t="s">
        <v>8</v>
      </c>
      <c r="E174" s="20"/>
      <c r="F174" s="33"/>
      <c r="G174" s="54">
        <v>820</v>
      </c>
      <c r="H174" s="29"/>
      <c r="I174" s="54">
        <f t="shared" si="2"/>
        <v>0</v>
      </c>
    </row>
    <row r="175" spans="1:9" ht="50.1" customHeight="1" x14ac:dyDescent="0.25">
      <c r="A175" s="10">
        <v>5100000002488</v>
      </c>
      <c r="B175" s="12" t="s">
        <v>170</v>
      </c>
      <c r="C175" s="38" t="str">
        <f>HYPERLINK("https://www.7flowers.ru/catalog/Photo/Fix barcode/5100000002488.jpg", "Роза плетистая Маритим")</f>
        <v>Роза плетистая Маритим</v>
      </c>
      <c r="D175" s="20" t="s">
        <v>8</v>
      </c>
      <c r="E175" s="20"/>
      <c r="F175" s="33"/>
      <c r="G175" s="54">
        <v>820</v>
      </c>
      <c r="H175" s="29"/>
      <c r="I175" s="54">
        <f t="shared" si="2"/>
        <v>0</v>
      </c>
    </row>
    <row r="176" spans="1:9" ht="50.1" customHeight="1" x14ac:dyDescent="0.25">
      <c r="A176" s="10">
        <v>5100000002490</v>
      </c>
      <c r="B176" s="12" t="s">
        <v>171</v>
      </c>
      <c r="C176" s="38" t="str">
        <f>HYPERLINK("https://www.7flowers.ru/catalog/Photo/Fix barcode/5100000002490.jpg", "Роза плетистая Перенниал Блю")</f>
        <v>Роза плетистая Перенниал Блю</v>
      </c>
      <c r="D176" s="20" t="s">
        <v>8</v>
      </c>
      <c r="E176" s="20"/>
      <c r="F176" s="33"/>
      <c r="G176" s="54">
        <v>820</v>
      </c>
      <c r="H176" s="29"/>
      <c r="I176" s="54">
        <f t="shared" si="2"/>
        <v>0</v>
      </c>
    </row>
    <row r="177" spans="1:9" ht="50.1" customHeight="1" x14ac:dyDescent="0.25">
      <c r="A177" s="10">
        <v>5100000002489</v>
      </c>
      <c r="B177" s="12" t="s">
        <v>172</v>
      </c>
      <c r="C177" s="38" t="str">
        <f>HYPERLINK("https://www.7flowers.ru/catalog/Photo/УТ-00024473.jpg", "Роза плетистая Перенниал Блаш")</f>
        <v>Роза плетистая Перенниал Блаш</v>
      </c>
      <c r="D177" s="20" t="s">
        <v>8</v>
      </c>
      <c r="E177" s="20"/>
      <c r="F177" s="33"/>
      <c r="G177" s="54">
        <v>820</v>
      </c>
      <c r="H177" s="29"/>
      <c r="I177" s="54">
        <f t="shared" si="2"/>
        <v>0</v>
      </c>
    </row>
    <row r="178" spans="1:9" ht="50.1" customHeight="1" x14ac:dyDescent="0.25">
      <c r="A178" s="10">
        <v>5100000002491</v>
      </c>
      <c r="B178" s="12" t="s">
        <v>173</v>
      </c>
      <c r="C178" s="38" t="str">
        <f>HYPERLINK("https://www.7flowers.ru/catalog/Photo/Fix barcode/5100000002491.jpg", "Роза плетистая Розариум Ютерсен")</f>
        <v>Роза плетистая Розариум Ютерсен</v>
      </c>
      <c r="D178" s="20" t="s">
        <v>8</v>
      </c>
      <c r="E178" s="20"/>
      <c r="F178" s="33"/>
      <c r="G178" s="54">
        <v>820</v>
      </c>
      <c r="H178" s="29"/>
      <c r="I178" s="54">
        <f t="shared" si="2"/>
        <v>0</v>
      </c>
    </row>
    <row r="179" spans="1:9" ht="50.1" customHeight="1" x14ac:dyDescent="0.25">
      <c r="A179" s="10">
        <v>5100000002492</v>
      </c>
      <c r="B179" s="12" t="s">
        <v>174</v>
      </c>
      <c r="C179" s="38" t="str">
        <f>HYPERLINK("https://www.7flowers.ru/catalog/Photo/Fix barcode/5100000002492.jpg", "Роза плетистая Сантана")</f>
        <v>Роза плетистая Сантана</v>
      </c>
      <c r="D179" s="20" t="s">
        <v>8</v>
      </c>
      <c r="E179" s="20"/>
      <c r="F179" s="33"/>
      <c r="G179" s="54">
        <v>820</v>
      </c>
      <c r="H179" s="29"/>
      <c r="I179" s="54">
        <f t="shared" si="2"/>
        <v>0</v>
      </c>
    </row>
    <row r="180" spans="1:9" ht="50.1" customHeight="1" x14ac:dyDescent="0.25">
      <c r="A180" s="10">
        <v>5100000002493</v>
      </c>
      <c r="B180" s="12" t="s">
        <v>175</v>
      </c>
      <c r="C180" s="38" t="str">
        <f>HYPERLINK("https://www.7flowers.ru/catalog/Photo/УТ-00024477.jpg", "Роза плетистая Шнееуолзер")</f>
        <v>Роза плетистая Шнееуолзер</v>
      </c>
      <c r="D180" s="20" t="s">
        <v>8</v>
      </c>
      <c r="E180" s="20"/>
      <c r="F180" s="33"/>
      <c r="G180" s="54">
        <v>820</v>
      </c>
      <c r="H180" s="29"/>
      <c r="I180" s="54">
        <f t="shared" si="2"/>
        <v>0</v>
      </c>
    </row>
    <row r="181" spans="1:9" ht="50.1" customHeight="1" x14ac:dyDescent="0.25">
      <c r="A181" s="10">
        <v>5100000002494</v>
      </c>
      <c r="B181" s="12" t="s">
        <v>176</v>
      </c>
      <c r="C181" s="38" t="str">
        <f>HYPERLINK("https://www.7flowers.ru/catalog/Photo/Fix barcode/5100000002494.jpg", "Роза плетистая Шоган")</f>
        <v>Роза плетистая Шоган</v>
      </c>
      <c r="D181" s="20" t="s">
        <v>8</v>
      </c>
      <c r="E181" s="20"/>
      <c r="F181" s="33"/>
      <c r="G181" s="54">
        <v>820</v>
      </c>
      <c r="H181" s="29"/>
      <c r="I181" s="54">
        <f t="shared" si="2"/>
        <v>0</v>
      </c>
    </row>
    <row r="182" spans="1:9" ht="50.1" customHeight="1" x14ac:dyDescent="0.25">
      <c r="A182" s="10">
        <v>5100000002495</v>
      </c>
      <c r="B182" s="12" t="s">
        <v>177</v>
      </c>
      <c r="C182" s="38" t="str">
        <f>HYPERLINK("https://www.7flowers.ru/catalog/Photo/УТ-00024084.jpg", "Роза плетистая Симпати")</f>
        <v>Роза плетистая Симпати</v>
      </c>
      <c r="D182" s="20" t="s">
        <v>8</v>
      </c>
      <c r="E182" s="20"/>
      <c r="F182" s="33"/>
      <c r="G182" s="54">
        <v>820</v>
      </c>
      <c r="H182" s="29"/>
      <c r="I182" s="54">
        <f t="shared" si="2"/>
        <v>0</v>
      </c>
    </row>
    <row r="183" spans="1:9" ht="50.1" customHeight="1" x14ac:dyDescent="0.25">
      <c r="A183" s="10">
        <v>5100000002496</v>
      </c>
      <c r="B183" s="12" t="s">
        <v>178</v>
      </c>
      <c r="C183" s="38" t="str">
        <f>HYPERLINK("https://www.7flowers.ru/catalog/Photo/Fix barcode/5100000002496.jpg", "Роза плетистая Ютерсенер Клостерроз")</f>
        <v>Роза плетистая Ютерсенер Клостерроз</v>
      </c>
      <c r="D183" s="20" t="s">
        <v>8</v>
      </c>
      <c r="E183" s="20"/>
      <c r="F183" s="33"/>
      <c r="G183" s="54">
        <v>820</v>
      </c>
      <c r="H183" s="29"/>
      <c r="I183" s="54">
        <f t="shared" si="2"/>
        <v>0</v>
      </c>
    </row>
    <row r="184" spans="1:9" ht="50.1" customHeight="1" x14ac:dyDescent="0.25">
      <c r="A184" s="10">
        <v>5100000002497</v>
      </c>
      <c r="B184" s="12" t="s">
        <v>179</v>
      </c>
      <c r="C184" s="38" t="str">
        <f>HYPERLINK("https://www.7flowers.ru/catalog/Photo/Fix barcode/5100000002497.jpg", "Роза парковая Арабия")</f>
        <v>Роза парковая Арабия</v>
      </c>
      <c r="D184" s="20" t="s">
        <v>8</v>
      </c>
      <c r="E184" s="20"/>
      <c r="F184" s="33"/>
      <c r="G184" s="54">
        <v>820</v>
      </c>
      <c r="H184" s="29"/>
      <c r="I184" s="54">
        <f t="shared" si="2"/>
        <v>0</v>
      </c>
    </row>
    <row r="185" spans="1:9" ht="50.1" customHeight="1" x14ac:dyDescent="0.25">
      <c r="A185" s="10">
        <v>5100000002498</v>
      </c>
      <c r="B185" s="12" t="s">
        <v>180</v>
      </c>
      <c r="C185" s="38" t="str">
        <f>HYPERLINK("https://www.7flowers.ru/catalog/Photo/УТ-00024481.jpg", "Роза парковая Бельведер")</f>
        <v>Роза парковая Бельведер</v>
      </c>
      <c r="D185" s="20" t="s">
        <v>8</v>
      </c>
      <c r="E185" s="20"/>
      <c r="F185" s="33"/>
      <c r="G185" s="54">
        <v>820</v>
      </c>
      <c r="H185" s="29"/>
      <c r="I185" s="54">
        <f t="shared" si="2"/>
        <v>0</v>
      </c>
    </row>
    <row r="186" spans="1:9" ht="50.1" customHeight="1" x14ac:dyDescent="0.25">
      <c r="A186" s="10">
        <v>5100000002499</v>
      </c>
      <c r="B186" s="12" t="s">
        <v>181</v>
      </c>
      <c r="C186" s="38" t="str">
        <f>HYPERLINK("https://www.7flowers.ru/catalog/Photo/Fix barcode/5100000002499.jpg", "Роза парковая Кастэлла")</f>
        <v>Роза парковая Кастэлла</v>
      </c>
      <c r="D186" s="20" t="s">
        <v>8</v>
      </c>
      <c r="E186" s="20"/>
      <c r="F186" s="33"/>
      <c r="G186" s="54">
        <v>820</v>
      </c>
      <c r="H186" s="29"/>
      <c r="I186" s="54">
        <f t="shared" si="2"/>
        <v>0</v>
      </c>
    </row>
    <row r="187" spans="1:9" ht="50.1" customHeight="1" x14ac:dyDescent="0.25">
      <c r="A187" s="10">
        <v>5100000002500</v>
      </c>
      <c r="B187" s="12" t="s">
        <v>182</v>
      </c>
      <c r="C187" s="38" t="str">
        <f>HYPERLINK("https://www.7flowers.ru/catalog/Photo/Fix barcode/5100000002500.jpg", "Роза парковая Эмиль Нольд")</f>
        <v>Роза парковая Эмиль Нольд</v>
      </c>
      <c r="D187" s="20" t="s">
        <v>8</v>
      </c>
      <c r="E187" s="20"/>
      <c r="F187" s="33"/>
      <c r="G187" s="54">
        <v>820</v>
      </c>
      <c r="H187" s="29"/>
      <c r="I187" s="54">
        <f t="shared" si="2"/>
        <v>0</v>
      </c>
    </row>
    <row r="188" spans="1:9" ht="50.1" customHeight="1" x14ac:dyDescent="0.25">
      <c r="A188" s="10">
        <v>5100000002501</v>
      </c>
      <c r="B188" s="12" t="s">
        <v>183</v>
      </c>
      <c r="C188" s="38" t="str">
        <f>HYPERLINK("https://www.7flowers.ru/catalog/Photo/Fix barcode/5100000002501.jpg", "Роза парковая Фейерверк")</f>
        <v>Роза парковая Фейерверк</v>
      </c>
      <c r="D188" s="20" t="s">
        <v>8</v>
      </c>
      <c r="E188" s="20"/>
      <c r="F188" s="33"/>
      <c r="G188" s="54">
        <v>820</v>
      </c>
      <c r="H188" s="29"/>
      <c r="I188" s="54">
        <f t="shared" si="2"/>
        <v>0</v>
      </c>
    </row>
    <row r="189" spans="1:9" ht="50.1" customHeight="1" x14ac:dyDescent="0.25">
      <c r="A189" s="10">
        <v>5100000002502</v>
      </c>
      <c r="B189" s="12" t="s">
        <v>184</v>
      </c>
      <c r="C189" s="38" t="str">
        <f>HYPERLINK("https://www.7flowers.ru/catalog/Photo/Fix barcode/5100000002502.jpg", "Роза парковая Фёст Лэди")</f>
        <v>Роза парковая Фёст Лэди</v>
      </c>
      <c r="D189" s="20" t="s">
        <v>8</v>
      </c>
      <c r="E189" s="20"/>
      <c r="F189" s="33"/>
      <c r="G189" s="54">
        <v>820</v>
      </c>
      <c r="H189" s="29"/>
      <c r="I189" s="54">
        <f t="shared" si="2"/>
        <v>0</v>
      </c>
    </row>
    <row r="190" spans="1:9" ht="50.1" customHeight="1" x14ac:dyDescent="0.25">
      <c r="A190" s="10">
        <v>5100000002503</v>
      </c>
      <c r="B190" s="22" t="s">
        <v>185</v>
      </c>
      <c r="C190" s="38" t="str">
        <f>HYPERLINK("https://www.7flowers.ru/catalog/Photo/Fix barcode/5100000002503.jpg", "Роза парковая Фриденслихт")</f>
        <v>Роза парковая Фриденслихт</v>
      </c>
      <c r="D190" s="20" t="s">
        <v>8</v>
      </c>
      <c r="E190" s="20"/>
      <c r="F190" s="33"/>
      <c r="G190" s="54">
        <v>820</v>
      </c>
      <c r="H190" s="29"/>
      <c r="I190" s="54">
        <f t="shared" si="2"/>
        <v>0</v>
      </c>
    </row>
    <row r="191" spans="1:9" ht="50.1" customHeight="1" x14ac:dyDescent="0.25">
      <c r="A191" s="10">
        <v>5100000002504</v>
      </c>
      <c r="B191" s="12" t="s">
        <v>186</v>
      </c>
      <c r="C191" s="38" t="str">
        <f>HYPERLINK("https://www.7flowers.ru/catalog/Photo/УТ-00024484.jpg", "Роза парковая Глобал Вотер")</f>
        <v>Роза парковая Глобал Вотер</v>
      </c>
      <c r="D191" s="20" t="s">
        <v>8</v>
      </c>
      <c r="E191" s="20"/>
      <c r="F191" s="33"/>
      <c r="G191" s="54">
        <v>820</v>
      </c>
      <c r="H191" s="29"/>
      <c r="I191" s="54">
        <f t="shared" si="2"/>
        <v>0</v>
      </c>
    </row>
    <row r="192" spans="1:9" ht="50.1" customHeight="1" x14ac:dyDescent="0.25">
      <c r="A192" s="10">
        <v>5100000002505</v>
      </c>
      <c r="B192" s="12" t="s">
        <v>187</v>
      </c>
      <c r="C192" s="38" t="str">
        <f>HYPERLINK("https://www.7flowers.ru/catalog/Photo/Fix barcode/5100000002505.jpg", "Роза парковая Паприка")</f>
        <v>Роза парковая Паприка</v>
      </c>
      <c r="D192" s="20" t="s">
        <v>8</v>
      </c>
      <c r="E192" s="20"/>
      <c r="F192" s="33"/>
      <c r="G192" s="54">
        <v>820</v>
      </c>
      <c r="H192" s="29"/>
      <c r="I192" s="54">
        <f t="shared" si="2"/>
        <v>0</v>
      </c>
    </row>
    <row r="193" spans="1:9" ht="50.1" customHeight="1" x14ac:dyDescent="0.25">
      <c r="A193" s="10">
        <v>5100000002506</v>
      </c>
      <c r="B193" s="12" t="s">
        <v>188</v>
      </c>
      <c r="C193" s="38" t="str">
        <f>HYPERLINK("https://www.7flowers.ru/catalog/Photo/Fix barcode/5100000002506.jpg", "Роза парковая Рококо")</f>
        <v>Роза парковая Рококо</v>
      </c>
      <c r="D193" s="20" t="s">
        <v>8</v>
      </c>
      <c r="E193" s="20"/>
      <c r="F193" s="33"/>
      <c r="G193" s="54">
        <v>820</v>
      </c>
      <c r="H193" s="29"/>
      <c r="I193" s="54">
        <f t="shared" si="2"/>
        <v>0</v>
      </c>
    </row>
    <row r="194" spans="1:9" ht="50.1" customHeight="1" x14ac:dyDescent="0.25">
      <c r="A194" s="10">
        <v>5100000002507</v>
      </c>
      <c r="B194" s="12" t="s">
        <v>189</v>
      </c>
      <c r="C194" s="38" t="str">
        <f>HYPERLINK("https://www.7flowers.ru/catalog/Photo/Fix barcode/5100000002507.jpg", "Роза парковая Романц")</f>
        <v>Роза парковая Романц</v>
      </c>
      <c r="D194" s="20" t="s">
        <v>8</v>
      </c>
      <c r="E194" s="20"/>
      <c r="F194" s="33"/>
      <c r="G194" s="54">
        <v>820</v>
      </c>
      <c r="H194" s="29"/>
      <c r="I194" s="54">
        <f t="shared" si="2"/>
        <v>0</v>
      </c>
    </row>
    <row r="195" spans="1:9" ht="50.1" customHeight="1" x14ac:dyDescent="0.25">
      <c r="A195" s="10">
        <v>5100000002508</v>
      </c>
      <c r="B195" s="12" t="s">
        <v>190</v>
      </c>
      <c r="C195" s="38" t="str">
        <f>HYPERLINK("https://www.7flowers.ru/catalog/Photo/Fix barcode/5100000002508.jpg", "Роза парковая Розарио")</f>
        <v>Роза парковая Розарио</v>
      </c>
      <c r="D195" s="20" t="s">
        <v>8</v>
      </c>
      <c r="E195" s="20"/>
      <c r="F195" s="33"/>
      <c r="G195" s="54">
        <v>820</v>
      </c>
      <c r="H195" s="29"/>
      <c r="I195" s="54">
        <f t="shared" si="2"/>
        <v>0</v>
      </c>
    </row>
    <row r="196" spans="1:9" ht="50.1" customHeight="1" x14ac:dyDescent="0.25">
      <c r="A196" s="10">
        <v>5100000002509</v>
      </c>
      <c r="B196" s="12" t="s">
        <v>191</v>
      </c>
      <c r="C196" s="38" t="str">
        <f>HYPERLINK("https://www.7flowers.ru/catalog/Photo/Fix barcode/5100000002509.jpg", "Роза парковая Сахара")</f>
        <v>Роза парковая Сахара</v>
      </c>
      <c r="D196" s="20" t="s">
        <v>8</v>
      </c>
      <c r="E196" s="20"/>
      <c r="F196" s="33"/>
      <c r="G196" s="54">
        <v>820</v>
      </c>
      <c r="H196" s="29"/>
      <c r="I196" s="54">
        <f t="shared" si="2"/>
        <v>0</v>
      </c>
    </row>
    <row r="197" spans="1:9" ht="50.1" customHeight="1" x14ac:dyDescent="0.25">
      <c r="A197" s="10">
        <v>5100000002510</v>
      </c>
      <c r="B197" s="22" t="s">
        <v>192</v>
      </c>
      <c r="C197" s="38" t="str">
        <f>HYPERLINK("https://www.7flowers.ru/catalog/Photo/Fix barcode/5100000002510.jpg", "Роза парковая Сапфир")</f>
        <v>Роза парковая Сапфир</v>
      </c>
      <c r="D197" s="20" t="s">
        <v>8</v>
      </c>
      <c r="E197" s="20"/>
      <c r="F197" s="33"/>
      <c r="G197" s="54">
        <v>820</v>
      </c>
      <c r="H197" s="29"/>
      <c r="I197" s="54">
        <f t="shared" si="2"/>
        <v>0</v>
      </c>
    </row>
    <row r="198" spans="1:9" ht="50.1" customHeight="1" x14ac:dyDescent="0.25">
      <c r="A198" s="10">
        <v>5100000002511</v>
      </c>
      <c r="B198" s="12" t="s">
        <v>193</v>
      </c>
      <c r="C198" s="38" t="str">
        <f>HYPERLINK("https://www.7flowers.ru/catalog/Photo/Fix barcode/5100000002511.jpg", "Роза парковая Шнивитчен")</f>
        <v>Роза парковая Шнивитчен</v>
      </c>
      <c r="D198" s="20" t="s">
        <v>8</v>
      </c>
      <c r="E198" s="20"/>
      <c r="F198" s="33"/>
      <c r="G198" s="54">
        <v>820</v>
      </c>
      <c r="H198" s="29"/>
      <c r="I198" s="54">
        <f t="shared" si="2"/>
        <v>0</v>
      </c>
    </row>
    <row r="199" spans="1:9" ht="50.1" customHeight="1" x14ac:dyDescent="0.25">
      <c r="A199" s="10">
        <v>5100000002512</v>
      </c>
      <c r="B199" s="12" t="s">
        <v>194</v>
      </c>
      <c r="C199" s="38" t="str">
        <f>HYPERLINK("https://www.7flowers.ru/catalog/Photo/УТ-00030128.jpg", "Роза парковая Вестерленд")</f>
        <v>Роза парковая Вестерленд</v>
      </c>
      <c r="D199" s="20" t="s">
        <v>8</v>
      </c>
      <c r="E199" s="20"/>
      <c r="F199" s="33"/>
      <c r="G199" s="54">
        <v>820</v>
      </c>
      <c r="H199" s="29"/>
      <c r="I199" s="54">
        <f t="shared" si="2"/>
        <v>0</v>
      </c>
    </row>
    <row r="200" spans="1:9" ht="18" x14ac:dyDescent="0.25">
      <c r="A200" s="17"/>
      <c r="B200" s="7"/>
      <c r="C200" s="28" t="s">
        <v>195</v>
      </c>
      <c r="D200" s="8"/>
      <c r="E200" s="8"/>
      <c r="F200" s="32"/>
      <c r="G200" s="54"/>
      <c r="H200" s="8"/>
      <c r="I200" s="54"/>
    </row>
    <row r="201" spans="1:9" ht="50.1" customHeight="1" x14ac:dyDescent="0.25">
      <c r="A201" s="10">
        <v>5100000002514</v>
      </c>
      <c r="B201" s="13" t="s">
        <v>196</v>
      </c>
      <c r="C201" s="38" t="str">
        <f>HYPERLINK("https://www.7flowers.ru/catalog/Photo/Fix barcode/5100000002514.jpg", "Роза патио Биненвайде Абрикосовый")</f>
        <v>Роза патио Биненвайде Абрикосовый</v>
      </c>
      <c r="D201" s="20" t="s">
        <v>8</v>
      </c>
      <c r="E201" s="20"/>
      <c r="F201" s="33"/>
      <c r="G201" s="54">
        <v>820</v>
      </c>
      <c r="H201" s="29"/>
      <c r="I201" s="54">
        <f t="shared" si="2"/>
        <v>0</v>
      </c>
    </row>
    <row r="202" spans="1:9" ht="50.1" customHeight="1" x14ac:dyDescent="0.25">
      <c r="A202" s="10">
        <v>5100000002515</v>
      </c>
      <c r="B202" s="13" t="s">
        <v>197</v>
      </c>
      <c r="C202" s="38" t="str">
        <f>HYPERLINK("https://www.7flowers.ru/catalog/Photo/Fix barcode/5100000002515.jpg", "Роза патио Биненвайде Жёлтый")</f>
        <v>Роза патио Биненвайде Жёлтый</v>
      </c>
      <c r="D202" s="20" t="s">
        <v>8</v>
      </c>
      <c r="E202" s="20"/>
      <c r="F202" s="33"/>
      <c r="G202" s="54">
        <v>820</v>
      </c>
      <c r="H202" s="29"/>
      <c r="I202" s="54">
        <f t="shared" si="2"/>
        <v>0</v>
      </c>
    </row>
    <row r="203" spans="1:9" ht="50.1" customHeight="1" x14ac:dyDescent="0.25">
      <c r="A203" s="10">
        <v>5100000002516</v>
      </c>
      <c r="B203" s="13" t="s">
        <v>198</v>
      </c>
      <c r="C203" s="38" t="str">
        <f>HYPERLINK("https://www.7flowers.ru/catalog/Photo/Fix barcode/5100000002516.jpg", "Роза патио Биненвайде Ярко-Красный")</f>
        <v>Роза патио Биненвайде Ярко-Красный</v>
      </c>
      <c r="D203" s="20" t="s">
        <v>8</v>
      </c>
      <c r="E203" s="20"/>
      <c r="F203" s="33"/>
      <c r="G203" s="54">
        <v>820</v>
      </c>
      <c r="H203" s="29"/>
      <c r="I203" s="54">
        <f t="shared" si="2"/>
        <v>0</v>
      </c>
    </row>
    <row r="204" spans="1:9" ht="50.1" customHeight="1" x14ac:dyDescent="0.25">
      <c r="A204" s="10">
        <v>5100000002518</v>
      </c>
      <c r="B204" s="13" t="s">
        <v>199</v>
      </c>
      <c r="C204" s="38" t="str">
        <f>HYPERLINK("https://www.7flowers.ru/catalog/Photo/Fix barcode/5100000002518.jpg", "Роза патио Биненвайде Розовый")</f>
        <v>Роза патио Биненвайде Розовый</v>
      </c>
      <c r="D204" s="20" t="s">
        <v>8</v>
      </c>
      <c r="E204" s="20"/>
      <c r="F204" s="33"/>
      <c r="G204" s="54">
        <v>820</v>
      </c>
      <c r="H204" s="29"/>
      <c r="I204" s="54">
        <f t="shared" si="2"/>
        <v>0</v>
      </c>
    </row>
    <row r="205" spans="1:9" ht="50.1" customHeight="1" x14ac:dyDescent="0.25">
      <c r="A205" s="10">
        <v>5100000002517</v>
      </c>
      <c r="B205" s="13" t="s">
        <v>200</v>
      </c>
      <c r="C205" s="38" t="str">
        <f>HYPERLINK("https://www.7flowers.ru/catalog/Photo/Fix barcode/5100000002517.jpg", "Роза патио Биненвайде Красный")</f>
        <v>Роза патио Биненвайде Красный</v>
      </c>
      <c r="D205" s="20" t="s">
        <v>8</v>
      </c>
      <c r="E205" s="20"/>
      <c r="F205" s="33"/>
      <c r="G205" s="54">
        <v>820</v>
      </c>
      <c r="H205" s="29"/>
      <c r="I205" s="54">
        <f t="shared" si="2"/>
        <v>0</v>
      </c>
    </row>
    <row r="206" spans="1:9" ht="50.1" customHeight="1" x14ac:dyDescent="0.25">
      <c r="A206" s="10">
        <v>5100000002519</v>
      </c>
      <c r="B206" s="13" t="s">
        <v>201</v>
      </c>
      <c r="C206" s="38" t="str">
        <f>HYPERLINK("https://www.7flowers.ru/catalog/Photo/Fix barcode/5100000002519.jpg", "Роза патио Биненвайде Белый")</f>
        <v>Роза патио Биненвайде Белый</v>
      </c>
      <c r="D206" s="20" t="s">
        <v>8</v>
      </c>
      <c r="E206" s="20"/>
      <c r="F206" s="33"/>
      <c r="G206" s="54">
        <v>820</v>
      </c>
      <c r="H206" s="29"/>
      <c r="I206" s="54">
        <f t="shared" ref="I206:I214" si="3">G206*H206</f>
        <v>0</v>
      </c>
    </row>
    <row r="207" spans="1:9" ht="18" x14ac:dyDescent="0.25">
      <c r="A207" s="23"/>
      <c r="B207" s="24"/>
      <c r="C207" s="28" t="s">
        <v>202</v>
      </c>
      <c r="D207" s="25"/>
      <c r="E207" s="25"/>
      <c r="F207" s="36"/>
      <c r="G207" s="54"/>
      <c r="H207" s="8"/>
      <c r="I207" s="54"/>
    </row>
    <row r="208" spans="1:9" x14ac:dyDescent="0.25">
      <c r="A208" s="10">
        <v>5100000013437</v>
      </c>
      <c r="B208" s="21" t="s">
        <v>203</v>
      </c>
      <c r="C208" s="21" t="s">
        <v>204</v>
      </c>
      <c r="D208" s="20" t="s">
        <v>8</v>
      </c>
      <c r="E208" s="20"/>
      <c r="F208" s="37"/>
      <c r="G208" s="54">
        <v>970</v>
      </c>
      <c r="H208" s="29"/>
      <c r="I208" s="54">
        <f t="shared" si="3"/>
        <v>0</v>
      </c>
    </row>
    <row r="209" spans="1:9" ht="50.1" customHeight="1" x14ac:dyDescent="0.25">
      <c r="A209" s="10">
        <v>5100000013435</v>
      </c>
      <c r="B209" s="21" t="s">
        <v>205</v>
      </c>
      <c r="C209" s="38" t="str">
        <f>HYPERLINK("https://www.7flowers.ru/catalog/Photo/Fix barcode/5100000013435.jpg", "Роза парковая Кэнди Рококо")</f>
        <v>Роза парковая Кэнди Рококо</v>
      </c>
      <c r="D209" s="20" t="s">
        <v>8</v>
      </c>
      <c r="E209" s="20"/>
      <c r="F209" s="33"/>
      <c r="G209" s="54">
        <v>970</v>
      </c>
      <c r="H209" s="29"/>
      <c r="I209" s="54">
        <f t="shared" si="3"/>
        <v>0</v>
      </c>
    </row>
    <row r="210" spans="1:9" x14ac:dyDescent="0.25">
      <c r="A210" s="10">
        <v>5100000013436</v>
      </c>
      <c r="B210" s="21" t="s">
        <v>206</v>
      </c>
      <c r="C210" s="21" t="s">
        <v>207</v>
      </c>
      <c r="D210" s="20" t="s">
        <v>8</v>
      </c>
      <c r="E210" s="20"/>
      <c r="F210" s="37"/>
      <c r="G210" s="54">
        <v>970</v>
      </c>
      <c r="H210" s="29"/>
      <c r="I210" s="54">
        <f t="shared" si="3"/>
        <v>0</v>
      </c>
    </row>
    <row r="211" spans="1:9" ht="50.1" customHeight="1" x14ac:dyDescent="0.25">
      <c r="A211" s="10">
        <v>5100000002520</v>
      </c>
      <c r="B211" s="21" t="s">
        <v>208</v>
      </c>
      <c r="C211" s="38" t="str">
        <f>HYPERLINK("https://www.7flowers.ru/catalog/Photo/Fix barcode/5100000002520.jpg", "Роза парковая Лимон Рококо")</f>
        <v>Роза парковая Лимон Рококо</v>
      </c>
      <c r="D211" s="20" t="s">
        <v>8</v>
      </c>
      <c r="E211" s="20"/>
      <c r="F211" s="33"/>
      <c r="G211" s="54">
        <v>970</v>
      </c>
      <c r="H211" s="29"/>
      <c r="I211" s="54">
        <f t="shared" si="3"/>
        <v>0</v>
      </c>
    </row>
    <row r="212" spans="1:9" ht="50.1" customHeight="1" x14ac:dyDescent="0.25">
      <c r="A212" s="10">
        <v>5100000002521</v>
      </c>
      <c r="B212" s="21" t="s">
        <v>209</v>
      </c>
      <c r="C212" s="38" t="str">
        <f>HYPERLINK("https://www.7flowers.ru/catalog/Photo/Fix barcode/5100000002521.jpg", "Роза парковая Лавли Рококо")</f>
        <v>Роза парковая Лавли Рококо</v>
      </c>
      <c r="D212" s="20" t="s">
        <v>8</v>
      </c>
      <c r="E212" s="20"/>
      <c r="F212" s="33"/>
      <c r="G212" s="54">
        <v>970</v>
      </c>
      <c r="H212" s="29"/>
      <c r="I212" s="54">
        <f t="shared" si="3"/>
        <v>0</v>
      </c>
    </row>
    <row r="213" spans="1:9" ht="50.1" customHeight="1" x14ac:dyDescent="0.25">
      <c r="A213" s="10">
        <v>5100000002522</v>
      </c>
      <c r="B213" s="21" t="s">
        <v>210</v>
      </c>
      <c r="C213" s="38" t="str">
        <f>HYPERLINK("https://www.7flowers.ru/catalog/Photo/Fix barcode/5100000002522.jpg", "Роза парковая Мэджик Рококо")</f>
        <v>Роза парковая Мэджик Рококо</v>
      </c>
      <c r="D213" s="20" t="s">
        <v>8</v>
      </c>
      <c r="E213" s="20"/>
      <c r="F213" s="33"/>
      <c r="G213" s="54">
        <v>970</v>
      </c>
      <c r="H213" s="29"/>
      <c r="I213" s="54">
        <f t="shared" si="3"/>
        <v>0</v>
      </c>
    </row>
    <row r="214" spans="1:9" ht="50.1" customHeight="1" x14ac:dyDescent="0.25">
      <c r="A214" s="10">
        <v>5100000002523</v>
      </c>
      <c r="B214" s="21" t="s">
        <v>211</v>
      </c>
      <c r="C214" s="38" t="str">
        <f>HYPERLINK("https://www.7flowers.ru/catalog/Photo/Fix barcode/5100000002523.jpg", "Роза парковая Плэйфул Рококо")</f>
        <v>Роза парковая Плэйфул Рококо</v>
      </c>
      <c r="D214" s="20" t="s">
        <v>8</v>
      </c>
      <c r="E214" s="20"/>
      <c r="F214" s="33"/>
      <c r="G214" s="54">
        <v>970</v>
      </c>
      <c r="H214" s="29"/>
      <c r="I214" s="54">
        <f t="shared" si="3"/>
        <v>0</v>
      </c>
    </row>
    <row r="215" spans="1:9" ht="50.1" customHeight="1" x14ac:dyDescent="0.25">
      <c r="A215" s="55"/>
      <c r="B215" s="56"/>
      <c r="C215" s="61" t="s">
        <v>219</v>
      </c>
      <c r="D215" s="57"/>
      <c r="E215" s="57"/>
      <c r="F215" s="58"/>
      <c r="G215" s="59"/>
      <c r="H215" s="60"/>
      <c r="I215" s="59">
        <f>SUM(I13:I214)</f>
        <v>0</v>
      </c>
    </row>
  </sheetData>
  <mergeCells count="1">
    <mergeCell ref="A2:I2"/>
  </mergeCells>
  <conditionalFormatting sqref="F98:F106 A11:A12 A14:A35 A37:A55 A57:A122 A124:A161 A169:A208 A212:A215">
    <cfRule type="duplicateValues" dxfId="6" priority="7"/>
  </conditionalFormatting>
  <conditionalFormatting sqref="A13">
    <cfRule type="duplicateValues" dxfId="5" priority="6"/>
  </conditionalFormatting>
  <conditionalFormatting sqref="A36">
    <cfRule type="duplicateValues" dxfId="4" priority="5"/>
  </conditionalFormatting>
  <conditionalFormatting sqref="A56">
    <cfRule type="duplicateValues" dxfId="3" priority="4"/>
  </conditionalFormatting>
  <conditionalFormatting sqref="A123">
    <cfRule type="duplicateValues" dxfId="2" priority="3"/>
  </conditionalFormatting>
  <conditionalFormatting sqref="A162:A168">
    <cfRule type="duplicateValues" dxfId="1" priority="2"/>
  </conditionalFormatting>
  <conditionalFormatting sqref="A209:A211">
    <cfRule type="duplicateValues" dxfId="0" priority="1"/>
  </conditionalFormatting>
  <pageMargins left="0.11811023622047245" right="0.11811023622047245" top="0.35433070866141736" bottom="0.35433070866141736" header="0.11811023622047245" footer="0.11811023622047245"/>
  <pageSetup paperSize="9" scale="72" fitToHeight="0" orientation="portrait" r:id="rId1"/>
  <headerFooter>
    <oddHeader>&amp;R&amp;A</oddHeader>
    <oddFooter>&amp;L&amp;P&amp;R7ЦВЕТОВ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розы Tantau</vt:lpstr>
      <vt:lpstr>'розы Tantau'!Print_Area</vt:lpstr>
      <vt:lpstr>'розы Tantau'!Print_Titles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2017-09-19T08:37:51Z</dcterms:modified>
</cp:coreProperties>
</file>